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240" yWindow="240" windowWidth="25360" windowHeight="13280"/>
  </bookViews>
  <sheets>
    <sheet name="INPUT and OVERVIEW" sheetId="20" r:id="rId1"/>
    <sheet name="GRAPHS" sheetId="21" r:id="rId2"/>
  </sheets>
  <definedNames>
    <definedName name="_xlnm.Print_Area" localSheetId="0">'INPUT and OVERVIEW'!$A$1:$Z$140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20" l="1"/>
  <c r="D66" i="20"/>
  <c r="D77" i="20"/>
  <c r="D6" i="20"/>
  <c r="D36" i="20"/>
  <c r="E66" i="20"/>
  <c r="C37" i="20"/>
  <c r="E67" i="20"/>
  <c r="E77" i="20"/>
  <c r="E6" i="20"/>
  <c r="E36" i="20"/>
  <c r="F66" i="20"/>
  <c r="D37" i="20"/>
  <c r="F67" i="20"/>
  <c r="C38" i="20"/>
  <c r="F68" i="20"/>
  <c r="F77" i="20"/>
  <c r="F6" i="20"/>
  <c r="C39" i="20"/>
  <c r="G69" i="20"/>
  <c r="F36" i="20"/>
  <c r="G66" i="20"/>
  <c r="E37" i="20"/>
  <c r="G67" i="20"/>
  <c r="D38" i="20"/>
  <c r="G68" i="20"/>
  <c r="G77" i="20"/>
  <c r="G6" i="20"/>
  <c r="D39" i="20"/>
  <c r="H69" i="20"/>
  <c r="C40" i="20"/>
  <c r="H70" i="20"/>
  <c r="G36" i="20"/>
  <c r="H66" i="20"/>
  <c r="F37" i="20"/>
  <c r="H67" i="20"/>
  <c r="E38" i="20"/>
  <c r="H68" i="20"/>
  <c r="H77" i="20"/>
  <c r="H6" i="20"/>
  <c r="E39" i="20"/>
  <c r="I69" i="20"/>
  <c r="D40" i="20"/>
  <c r="I70" i="20"/>
  <c r="H36" i="20"/>
  <c r="I66" i="20"/>
  <c r="G37" i="20"/>
  <c r="I67" i="20"/>
  <c r="F38" i="20"/>
  <c r="I68" i="20"/>
  <c r="C41" i="20"/>
  <c r="I71" i="20"/>
  <c r="I77" i="20"/>
  <c r="I6" i="20"/>
  <c r="F39" i="20"/>
  <c r="J69" i="20"/>
  <c r="E40" i="20"/>
  <c r="J70" i="20"/>
  <c r="I36" i="20"/>
  <c r="J66" i="20"/>
  <c r="H37" i="20"/>
  <c r="J67" i="20"/>
  <c r="G38" i="20"/>
  <c r="J68" i="20"/>
  <c r="D41" i="20"/>
  <c r="J71" i="20"/>
  <c r="C42" i="20"/>
  <c r="J72" i="20"/>
  <c r="J77" i="20"/>
  <c r="J6" i="20"/>
  <c r="G39" i="20"/>
  <c r="K69" i="20"/>
  <c r="F40" i="20"/>
  <c r="K70" i="20"/>
  <c r="J36" i="20"/>
  <c r="K66" i="20"/>
  <c r="I37" i="20"/>
  <c r="K67" i="20"/>
  <c r="H38" i="20"/>
  <c r="K68" i="20"/>
  <c r="E41" i="20"/>
  <c r="K71" i="20"/>
  <c r="D42" i="20"/>
  <c r="K72" i="20"/>
  <c r="C43" i="20"/>
  <c r="K73" i="20"/>
  <c r="K77" i="20"/>
  <c r="K6" i="20"/>
  <c r="H39" i="20"/>
  <c r="L69" i="20"/>
  <c r="G40" i="20"/>
  <c r="L70" i="20"/>
  <c r="K36" i="20"/>
  <c r="L66" i="20"/>
  <c r="J37" i="20"/>
  <c r="L67" i="20"/>
  <c r="I38" i="20"/>
  <c r="L68" i="20"/>
  <c r="F41" i="20"/>
  <c r="L71" i="20"/>
  <c r="E42" i="20"/>
  <c r="L72" i="20"/>
  <c r="D43" i="20"/>
  <c r="L73" i="20"/>
  <c r="C44" i="20"/>
  <c r="L74" i="20"/>
  <c r="L77" i="20"/>
  <c r="L6" i="20"/>
  <c r="I39" i="20"/>
  <c r="M69" i="20"/>
  <c r="H40" i="20"/>
  <c r="M70" i="20"/>
  <c r="L36" i="20"/>
  <c r="M66" i="20"/>
  <c r="K37" i="20"/>
  <c r="M67" i="20"/>
  <c r="J38" i="20"/>
  <c r="M68" i="20"/>
  <c r="G41" i="20"/>
  <c r="M71" i="20"/>
  <c r="F42" i="20"/>
  <c r="M72" i="20"/>
  <c r="E43" i="20"/>
  <c r="M73" i="20"/>
  <c r="D44" i="20"/>
  <c r="M74" i="20"/>
  <c r="C45" i="20"/>
  <c r="M75" i="20"/>
  <c r="M77" i="20"/>
  <c r="M6" i="20"/>
  <c r="J39" i="20"/>
  <c r="N69" i="20"/>
  <c r="I40" i="20"/>
  <c r="N70" i="20"/>
  <c r="M36" i="20"/>
  <c r="N66" i="20"/>
  <c r="L37" i="20"/>
  <c r="N67" i="20"/>
  <c r="K38" i="20"/>
  <c r="N68" i="20"/>
  <c r="H41" i="20"/>
  <c r="N71" i="20"/>
  <c r="G42" i="20"/>
  <c r="N72" i="20"/>
  <c r="F43" i="20"/>
  <c r="N73" i="20"/>
  <c r="E44" i="20"/>
  <c r="N74" i="20"/>
  <c r="D45" i="20"/>
  <c r="N75" i="20"/>
  <c r="C46" i="20"/>
  <c r="N76" i="20"/>
  <c r="N77" i="20"/>
  <c r="N6" i="20"/>
  <c r="C65" i="20"/>
  <c r="C77" i="20"/>
  <c r="C6" i="20"/>
  <c r="D46" i="20"/>
  <c r="C93" i="20"/>
  <c r="D97" i="20"/>
  <c r="C97" i="20"/>
  <c r="G25" i="20"/>
  <c r="G4" i="20"/>
  <c r="H25" i="20"/>
  <c r="H4" i="20"/>
  <c r="D25" i="20"/>
  <c r="D4" i="20"/>
  <c r="E25" i="20"/>
  <c r="E4" i="20"/>
  <c r="F25" i="20"/>
  <c r="F4" i="20"/>
  <c r="I25" i="20"/>
  <c r="I4" i="20"/>
  <c r="J25" i="20"/>
  <c r="J4" i="20"/>
  <c r="K25" i="20"/>
  <c r="K4" i="20"/>
  <c r="L25" i="20"/>
  <c r="L4" i="20"/>
  <c r="M25" i="20"/>
  <c r="M4" i="20"/>
  <c r="N25" i="20"/>
  <c r="N4" i="20"/>
  <c r="C25" i="20"/>
  <c r="C4" i="20"/>
  <c r="O4" i="20"/>
  <c r="C5" i="20"/>
  <c r="D5" i="20"/>
  <c r="E5" i="20"/>
  <c r="F5" i="20"/>
  <c r="G5" i="20"/>
  <c r="H5" i="20"/>
  <c r="I5" i="20"/>
  <c r="J5" i="20"/>
  <c r="K5" i="20"/>
  <c r="L5" i="20"/>
  <c r="M5" i="20"/>
  <c r="N5" i="20"/>
  <c r="O5" i="20"/>
  <c r="C100" i="20"/>
  <c r="C112" i="20"/>
  <c r="C8" i="20"/>
  <c r="C137" i="20"/>
  <c r="C138" i="20"/>
  <c r="C139" i="20"/>
  <c r="C12" i="20"/>
  <c r="C15" i="20"/>
  <c r="C16" i="20"/>
  <c r="D100" i="20"/>
  <c r="D27" i="20"/>
  <c r="D24" i="20"/>
  <c r="C50" i="20"/>
  <c r="D101" i="20"/>
  <c r="D112" i="20"/>
  <c r="D8" i="20"/>
  <c r="D29" i="20"/>
  <c r="D137" i="20"/>
  <c r="D30" i="20"/>
  <c r="D138" i="20"/>
  <c r="D139" i="20"/>
  <c r="D12" i="20"/>
  <c r="D15" i="20"/>
  <c r="D16" i="20"/>
  <c r="E100" i="20"/>
  <c r="D50" i="20"/>
  <c r="E101" i="20"/>
  <c r="E27" i="20"/>
  <c r="E24" i="20"/>
  <c r="C51" i="20"/>
  <c r="E102" i="20"/>
  <c r="E112" i="20"/>
  <c r="E8" i="20"/>
  <c r="E29" i="20"/>
  <c r="E137" i="20"/>
  <c r="E30" i="20"/>
  <c r="E138" i="20"/>
  <c r="E139" i="20"/>
  <c r="E12" i="20"/>
  <c r="E15" i="20"/>
  <c r="E16" i="20"/>
  <c r="F100" i="20"/>
  <c r="E50" i="20"/>
  <c r="F101" i="20"/>
  <c r="D51" i="20"/>
  <c r="F102" i="20"/>
  <c r="F27" i="20"/>
  <c r="F24" i="20"/>
  <c r="C52" i="20"/>
  <c r="F103" i="20"/>
  <c r="F112" i="20"/>
  <c r="F8" i="20"/>
  <c r="F29" i="20"/>
  <c r="F137" i="20"/>
  <c r="F30" i="20"/>
  <c r="F138" i="20"/>
  <c r="F139" i="20"/>
  <c r="F12" i="20"/>
  <c r="F15" i="20"/>
  <c r="F16" i="20"/>
  <c r="G100" i="20"/>
  <c r="F50" i="20"/>
  <c r="G101" i="20"/>
  <c r="E51" i="20"/>
  <c r="G102" i="20"/>
  <c r="D52" i="20"/>
  <c r="G103" i="20"/>
  <c r="G27" i="20"/>
  <c r="G24" i="20"/>
  <c r="C53" i="20"/>
  <c r="G104" i="20"/>
  <c r="G112" i="20"/>
  <c r="G8" i="20"/>
  <c r="G29" i="20"/>
  <c r="G137" i="20"/>
  <c r="G30" i="20"/>
  <c r="G138" i="20"/>
  <c r="G139" i="20"/>
  <c r="G12" i="20"/>
  <c r="G15" i="20"/>
  <c r="G16" i="20"/>
  <c r="H100" i="20"/>
  <c r="G50" i="20"/>
  <c r="H101" i="20"/>
  <c r="F51" i="20"/>
  <c r="H102" i="20"/>
  <c r="E52" i="20"/>
  <c r="H103" i="20"/>
  <c r="D53" i="20"/>
  <c r="H104" i="20"/>
  <c r="H27" i="20"/>
  <c r="H24" i="20"/>
  <c r="C54" i="20"/>
  <c r="H105" i="20"/>
  <c r="H112" i="20"/>
  <c r="H8" i="20"/>
  <c r="H29" i="20"/>
  <c r="H137" i="20"/>
  <c r="H30" i="20"/>
  <c r="H138" i="20"/>
  <c r="H139" i="20"/>
  <c r="H12" i="20"/>
  <c r="H15" i="20"/>
  <c r="H16" i="20"/>
  <c r="I100" i="20"/>
  <c r="H50" i="20"/>
  <c r="I101" i="20"/>
  <c r="G51" i="20"/>
  <c r="I102" i="20"/>
  <c r="F52" i="20"/>
  <c r="I103" i="20"/>
  <c r="E53" i="20"/>
  <c r="I104" i="20"/>
  <c r="D54" i="20"/>
  <c r="I105" i="20"/>
  <c r="I27" i="20"/>
  <c r="I24" i="20"/>
  <c r="C55" i="20"/>
  <c r="I106" i="20"/>
  <c r="I112" i="20"/>
  <c r="I8" i="20"/>
  <c r="I29" i="20"/>
  <c r="I137" i="20"/>
  <c r="I30" i="20"/>
  <c r="I138" i="20"/>
  <c r="I139" i="20"/>
  <c r="I12" i="20"/>
  <c r="I15" i="20"/>
  <c r="I16" i="20"/>
  <c r="J100" i="20"/>
  <c r="I50" i="20"/>
  <c r="J101" i="20"/>
  <c r="H51" i="20"/>
  <c r="J102" i="20"/>
  <c r="G52" i="20"/>
  <c r="J103" i="20"/>
  <c r="F53" i="20"/>
  <c r="J104" i="20"/>
  <c r="E54" i="20"/>
  <c r="J105" i="20"/>
  <c r="D55" i="20"/>
  <c r="J106" i="20"/>
  <c r="J27" i="20"/>
  <c r="J24" i="20"/>
  <c r="C56" i="20"/>
  <c r="J107" i="20"/>
  <c r="J112" i="20"/>
  <c r="J8" i="20"/>
  <c r="J29" i="20"/>
  <c r="J137" i="20"/>
  <c r="J30" i="20"/>
  <c r="J138" i="20"/>
  <c r="J139" i="20"/>
  <c r="J12" i="20"/>
  <c r="J15" i="20"/>
  <c r="J16" i="20"/>
  <c r="K100" i="20"/>
  <c r="J50" i="20"/>
  <c r="K101" i="20"/>
  <c r="I51" i="20"/>
  <c r="K102" i="20"/>
  <c r="H52" i="20"/>
  <c r="K103" i="20"/>
  <c r="G53" i="20"/>
  <c r="K104" i="20"/>
  <c r="F54" i="20"/>
  <c r="K105" i="20"/>
  <c r="E55" i="20"/>
  <c r="K106" i="20"/>
  <c r="D56" i="20"/>
  <c r="K107" i="20"/>
  <c r="K27" i="20"/>
  <c r="K24" i="20"/>
  <c r="C57" i="20"/>
  <c r="K108" i="20"/>
  <c r="K112" i="20"/>
  <c r="K8" i="20"/>
  <c r="K29" i="20"/>
  <c r="K137" i="20"/>
  <c r="K30" i="20"/>
  <c r="K138" i="20"/>
  <c r="K139" i="20"/>
  <c r="K12" i="20"/>
  <c r="K15" i="20"/>
  <c r="K16" i="20"/>
  <c r="L100" i="20"/>
  <c r="K50" i="20"/>
  <c r="L101" i="20"/>
  <c r="J51" i="20"/>
  <c r="L102" i="20"/>
  <c r="I52" i="20"/>
  <c r="L103" i="20"/>
  <c r="H53" i="20"/>
  <c r="L104" i="20"/>
  <c r="G54" i="20"/>
  <c r="L105" i="20"/>
  <c r="F55" i="20"/>
  <c r="L106" i="20"/>
  <c r="E56" i="20"/>
  <c r="L107" i="20"/>
  <c r="D57" i="20"/>
  <c r="L108" i="20"/>
  <c r="L27" i="20"/>
  <c r="L24" i="20"/>
  <c r="C58" i="20"/>
  <c r="L109" i="20"/>
  <c r="L112" i="20"/>
  <c r="L8" i="20"/>
  <c r="L29" i="20"/>
  <c r="L137" i="20"/>
  <c r="L30" i="20"/>
  <c r="L138" i="20"/>
  <c r="L139" i="20"/>
  <c r="L12" i="20"/>
  <c r="L15" i="20"/>
  <c r="L16" i="20"/>
  <c r="M100" i="20"/>
  <c r="L50" i="20"/>
  <c r="M101" i="20"/>
  <c r="K51" i="20"/>
  <c r="M102" i="20"/>
  <c r="J52" i="20"/>
  <c r="M103" i="20"/>
  <c r="I53" i="20"/>
  <c r="M104" i="20"/>
  <c r="H54" i="20"/>
  <c r="M105" i="20"/>
  <c r="G55" i="20"/>
  <c r="M106" i="20"/>
  <c r="F56" i="20"/>
  <c r="M107" i="20"/>
  <c r="E57" i="20"/>
  <c r="M108" i="20"/>
  <c r="D58" i="20"/>
  <c r="M109" i="20"/>
  <c r="M27" i="20"/>
  <c r="M24" i="20"/>
  <c r="C59" i="20"/>
  <c r="M110" i="20"/>
  <c r="M112" i="20"/>
  <c r="M8" i="20"/>
  <c r="M29" i="20"/>
  <c r="M137" i="20"/>
  <c r="M30" i="20"/>
  <c r="M138" i="20"/>
  <c r="M139" i="20"/>
  <c r="M12" i="20"/>
  <c r="M15" i="20"/>
  <c r="M16" i="20"/>
  <c r="N100" i="20"/>
  <c r="M50" i="20"/>
  <c r="N101" i="20"/>
  <c r="L51" i="20"/>
  <c r="N102" i="20"/>
  <c r="K52" i="20"/>
  <c r="N103" i="20"/>
  <c r="J53" i="20"/>
  <c r="N104" i="20"/>
  <c r="I54" i="20"/>
  <c r="N105" i="20"/>
  <c r="H55" i="20"/>
  <c r="N106" i="20"/>
  <c r="G56" i="20"/>
  <c r="N107" i="20"/>
  <c r="F57" i="20"/>
  <c r="N108" i="20"/>
  <c r="E58" i="20"/>
  <c r="N109" i="20"/>
  <c r="D59" i="20"/>
  <c r="N110" i="20"/>
  <c r="N27" i="20"/>
  <c r="N24" i="20"/>
  <c r="C60" i="20"/>
  <c r="N111" i="20"/>
  <c r="N112" i="20"/>
  <c r="N8" i="20"/>
  <c r="N29" i="20"/>
  <c r="N137" i="20"/>
  <c r="N30" i="20"/>
  <c r="N138" i="20"/>
  <c r="N139" i="20"/>
  <c r="N12" i="20"/>
  <c r="N15" i="20"/>
  <c r="N16" i="20"/>
  <c r="O16" i="20"/>
  <c r="C113" i="20"/>
  <c r="D113" i="20"/>
  <c r="E113" i="20"/>
  <c r="F113" i="20"/>
  <c r="G113" i="20"/>
  <c r="H113" i="20"/>
  <c r="I113" i="20"/>
  <c r="J113" i="20"/>
  <c r="K113" i="20"/>
  <c r="L113" i="20"/>
  <c r="M113" i="20"/>
  <c r="N113" i="20"/>
  <c r="O35" i="20"/>
  <c r="C118" i="20"/>
  <c r="N36" i="20"/>
  <c r="N50" i="20"/>
  <c r="C119" i="20"/>
  <c r="M37" i="20"/>
  <c r="M51" i="20"/>
  <c r="C120" i="20"/>
  <c r="L38" i="20"/>
  <c r="L52" i="20"/>
  <c r="C121" i="20"/>
  <c r="K39" i="20"/>
  <c r="K53" i="20"/>
  <c r="C122" i="20"/>
  <c r="J40" i="20"/>
  <c r="J54" i="20"/>
  <c r="C123" i="20"/>
  <c r="I41" i="20"/>
  <c r="I55" i="20"/>
  <c r="C124" i="20"/>
  <c r="H42" i="20"/>
  <c r="H56" i="20"/>
  <c r="C125" i="20"/>
  <c r="G43" i="20"/>
  <c r="G57" i="20"/>
  <c r="C126" i="20"/>
  <c r="F44" i="20"/>
  <c r="F58" i="20"/>
  <c r="C127" i="20"/>
  <c r="E45" i="20"/>
  <c r="E59" i="20"/>
  <c r="C128" i="20"/>
  <c r="D60" i="20"/>
  <c r="C129" i="20"/>
  <c r="C130" i="20"/>
  <c r="C131" i="20"/>
  <c r="P35" i="20"/>
  <c r="D118" i="20"/>
  <c r="O36" i="20"/>
  <c r="O50" i="20"/>
  <c r="D119" i="20"/>
  <c r="N37" i="20"/>
  <c r="N51" i="20"/>
  <c r="D120" i="20"/>
  <c r="M38" i="20"/>
  <c r="M52" i="20"/>
  <c r="D121" i="20"/>
  <c r="L39" i="20"/>
  <c r="L53" i="20"/>
  <c r="D122" i="20"/>
  <c r="K40" i="20"/>
  <c r="K54" i="20"/>
  <c r="D123" i="20"/>
  <c r="J41" i="20"/>
  <c r="J55" i="20"/>
  <c r="D124" i="20"/>
  <c r="I42" i="20"/>
  <c r="I56" i="20"/>
  <c r="D125" i="20"/>
  <c r="H43" i="20"/>
  <c r="H57" i="20"/>
  <c r="D126" i="20"/>
  <c r="G44" i="20"/>
  <c r="G58" i="20"/>
  <c r="D127" i="20"/>
  <c r="F45" i="20"/>
  <c r="F59" i="20"/>
  <c r="D128" i="20"/>
  <c r="E46" i="20"/>
  <c r="E60" i="20"/>
  <c r="D129" i="20"/>
  <c r="D130" i="20"/>
  <c r="D131" i="20"/>
  <c r="Q35" i="20"/>
  <c r="E118" i="20"/>
  <c r="P36" i="20"/>
  <c r="P50" i="20"/>
  <c r="E119" i="20"/>
  <c r="O37" i="20"/>
  <c r="O51" i="20"/>
  <c r="E120" i="20"/>
  <c r="N38" i="20"/>
  <c r="N52" i="20"/>
  <c r="E121" i="20"/>
  <c r="M39" i="20"/>
  <c r="M53" i="20"/>
  <c r="E122" i="20"/>
  <c r="L40" i="20"/>
  <c r="L54" i="20"/>
  <c r="E123" i="20"/>
  <c r="K41" i="20"/>
  <c r="K55" i="20"/>
  <c r="E124" i="20"/>
  <c r="J42" i="20"/>
  <c r="J56" i="20"/>
  <c r="E125" i="20"/>
  <c r="I43" i="20"/>
  <c r="I57" i="20"/>
  <c r="E126" i="20"/>
  <c r="H44" i="20"/>
  <c r="H58" i="20"/>
  <c r="E127" i="20"/>
  <c r="G45" i="20"/>
  <c r="G59" i="20"/>
  <c r="E128" i="20"/>
  <c r="F46" i="20"/>
  <c r="F60" i="20"/>
  <c r="E129" i="20"/>
  <c r="E130" i="20"/>
  <c r="E131" i="20"/>
  <c r="R35" i="20"/>
  <c r="F118" i="20"/>
  <c r="Q36" i="20"/>
  <c r="Q50" i="20"/>
  <c r="F119" i="20"/>
  <c r="P37" i="20"/>
  <c r="P51" i="20"/>
  <c r="F120" i="20"/>
  <c r="O38" i="20"/>
  <c r="O52" i="20"/>
  <c r="F121" i="20"/>
  <c r="N39" i="20"/>
  <c r="N53" i="20"/>
  <c r="F122" i="20"/>
  <c r="M40" i="20"/>
  <c r="M54" i="20"/>
  <c r="F123" i="20"/>
  <c r="L41" i="20"/>
  <c r="L55" i="20"/>
  <c r="F124" i="20"/>
  <c r="K42" i="20"/>
  <c r="K56" i="20"/>
  <c r="F125" i="20"/>
  <c r="J43" i="20"/>
  <c r="J57" i="20"/>
  <c r="F126" i="20"/>
  <c r="I44" i="20"/>
  <c r="I58" i="20"/>
  <c r="F127" i="20"/>
  <c r="H45" i="20"/>
  <c r="H59" i="20"/>
  <c r="F128" i="20"/>
  <c r="G46" i="20"/>
  <c r="G60" i="20"/>
  <c r="F129" i="20"/>
  <c r="F130" i="20"/>
  <c r="F131" i="20"/>
  <c r="S35" i="20"/>
  <c r="G118" i="20"/>
  <c r="R36" i="20"/>
  <c r="R50" i="20"/>
  <c r="G119" i="20"/>
  <c r="Q37" i="20"/>
  <c r="Q51" i="20"/>
  <c r="G120" i="20"/>
  <c r="P38" i="20"/>
  <c r="P52" i="20"/>
  <c r="G121" i="20"/>
  <c r="O39" i="20"/>
  <c r="O53" i="20"/>
  <c r="G122" i="20"/>
  <c r="N40" i="20"/>
  <c r="N54" i="20"/>
  <c r="G123" i="20"/>
  <c r="M41" i="20"/>
  <c r="M55" i="20"/>
  <c r="G124" i="20"/>
  <c r="L42" i="20"/>
  <c r="L56" i="20"/>
  <c r="G125" i="20"/>
  <c r="K43" i="20"/>
  <c r="K57" i="20"/>
  <c r="G126" i="20"/>
  <c r="J44" i="20"/>
  <c r="J58" i="20"/>
  <c r="G127" i="20"/>
  <c r="I45" i="20"/>
  <c r="I59" i="20"/>
  <c r="G128" i="20"/>
  <c r="H46" i="20"/>
  <c r="H60" i="20"/>
  <c r="G129" i="20"/>
  <c r="G130" i="20"/>
  <c r="G131" i="20"/>
  <c r="T35" i="20"/>
  <c r="H118" i="20"/>
  <c r="S36" i="20"/>
  <c r="S50" i="20"/>
  <c r="H119" i="20"/>
  <c r="R37" i="20"/>
  <c r="R51" i="20"/>
  <c r="H120" i="20"/>
  <c r="Q38" i="20"/>
  <c r="Q52" i="20"/>
  <c r="H121" i="20"/>
  <c r="P39" i="20"/>
  <c r="P53" i="20"/>
  <c r="H122" i="20"/>
  <c r="O40" i="20"/>
  <c r="O54" i="20"/>
  <c r="H123" i="20"/>
  <c r="N41" i="20"/>
  <c r="N55" i="20"/>
  <c r="H124" i="20"/>
  <c r="M42" i="20"/>
  <c r="M56" i="20"/>
  <c r="H125" i="20"/>
  <c r="L43" i="20"/>
  <c r="L57" i="20"/>
  <c r="H126" i="20"/>
  <c r="K44" i="20"/>
  <c r="K58" i="20"/>
  <c r="H127" i="20"/>
  <c r="J45" i="20"/>
  <c r="J59" i="20"/>
  <c r="H128" i="20"/>
  <c r="I46" i="20"/>
  <c r="I60" i="20"/>
  <c r="H129" i="20"/>
  <c r="H130" i="20"/>
  <c r="H131" i="20"/>
  <c r="U35" i="20"/>
  <c r="I118" i="20"/>
  <c r="T36" i="20"/>
  <c r="T50" i="20"/>
  <c r="I119" i="20"/>
  <c r="S37" i="20"/>
  <c r="S51" i="20"/>
  <c r="I120" i="20"/>
  <c r="R38" i="20"/>
  <c r="R52" i="20"/>
  <c r="I121" i="20"/>
  <c r="Q39" i="20"/>
  <c r="Q53" i="20"/>
  <c r="I122" i="20"/>
  <c r="P40" i="20"/>
  <c r="P54" i="20"/>
  <c r="I123" i="20"/>
  <c r="O41" i="20"/>
  <c r="O55" i="20"/>
  <c r="I124" i="20"/>
  <c r="N42" i="20"/>
  <c r="N56" i="20"/>
  <c r="I125" i="20"/>
  <c r="M43" i="20"/>
  <c r="M57" i="20"/>
  <c r="I126" i="20"/>
  <c r="L44" i="20"/>
  <c r="L58" i="20"/>
  <c r="I127" i="20"/>
  <c r="K45" i="20"/>
  <c r="K59" i="20"/>
  <c r="I128" i="20"/>
  <c r="J46" i="20"/>
  <c r="J60" i="20"/>
  <c r="I129" i="20"/>
  <c r="I130" i="20"/>
  <c r="I131" i="20"/>
  <c r="V35" i="20"/>
  <c r="J118" i="20"/>
  <c r="U36" i="20"/>
  <c r="U50" i="20"/>
  <c r="J119" i="20"/>
  <c r="T37" i="20"/>
  <c r="T51" i="20"/>
  <c r="J120" i="20"/>
  <c r="S38" i="20"/>
  <c r="S52" i="20"/>
  <c r="J121" i="20"/>
  <c r="R39" i="20"/>
  <c r="R53" i="20"/>
  <c r="J122" i="20"/>
  <c r="Q40" i="20"/>
  <c r="Q54" i="20"/>
  <c r="J123" i="20"/>
  <c r="P41" i="20"/>
  <c r="P55" i="20"/>
  <c r="J124" i="20"/>
  <c r="O42" i="20"/>
  <c r="O56" i="20"/>
  <c r="J125" i="20"/>
  <c r="N43" i="20"/>
  <c r="N57" i="20"/>
  <c r="J126" i="20"/>
  <c r="M44" i="20"/>
  <c r="M58" i="20"/>
  <c r="J127" i="20"/>
  <c r="L45" i="20"/>
  <c r="L59" i="20"/>
  <c r="J128" i="20"/>
  <c r="K46" i="20"/>
  <c r="K60" i="20"/>
  <c r="J129" i="20"/>
  <c r="J130" i="20"/>
  <c r="J131" i="20"/>
  <c r="W35" i="20"/>
  <c r="K118" i="20"/>
  <c r="V36" i="20"/>
  <c r="V50" i="20"/>
  <c r="K119" i="20"/>
  <c r="U37" i="20"/>
  <c r="U51" i="20"/>
  <c r="K120" i="20"/>
  <c r="T38" i="20"/>
  <c r="T52" i="20"/>
  <c r="K121" i="20"/>
  <c r="S39" i="20"/>
  <c r="S53" i="20"/>
  <c r="K122" i="20"/>
  <c r="R40" i="20"/>
  <c r="R54" i="20"/>
  <c r="K123" i="20"/>
  <c r="Q41" i="20"/>
  <c r="Q55" i="20"/>
  <c r="K124" i="20"/>
  <c r="P42" i="20"/>
  <c r="P56" i="20"/>
  <c r="K125" i="20"/>
  <c r="O43" i="20"/>
  <c r="O57" i="20"/>
  <c r="K126" i="20"/>
  <c r="N44" i="20"/>
  <c r="N58" i="20"/>
  <c r="K127" i="20"/>
  <c r="M45" i="20"/>
  <c r="M59" i="20"/>
  <c r="K128" i="20"/>
  <c r="L46" i="20"/>
  <c r="L60" i="20"/>
  <c r="K129" i="20"/>
  <c r="K130" i="20"/>
  <c r="K131" i="20"/>
  <c r="X35" i="20"/>
  <c r="L118" i="20"/>
  <c r="W36" i="20"/>
  <c r="W50" i="20"/>
  <c r="L119" i="20"/>
  <c r="V37" i="20"/>
  <c r="V51" i="20"/>
  <c r="L120" i="20"/>
  <c r="U38" i="20"/>
  <c r="U52" i="20"/>
  <c r="L121" i="20"/>
  <c r="T39" i="20"/>
  <c r="T53" i="20"/>
  <c r="L122" i="20"/>
  <c r="S40" i="20"/>
  <c r="S54" i="20"/>
  <c r="L123" i="20"/>
  <c r="R41" i="20"/>
  <c r="R55" i="20"/>
  <c r="L124" i="20"/>
  <c r="Q42" i="20"/>
  <c r="Q56" i="20"/>
  <c r="L125" i="20"/>
  <c r="P43" i="20"/>
  <c r="P57" i="20"/>
  <c r="L126" i="20"/>
  <c r="O44" i="20"/>
  <c r="O58" i="20"/>
  <c r="L127" i="20"/>
  <c r="N45" i="20"/>
  <c r="N59" i="20"/>
  <c r="L128" i="20"/>
  <c r="M46" i="20"/>
  <c r="M60" i="20"/>
  <c r="L129" i="20"/>
  <c r="L130" i="20"/>
  <c r="L131" i="20"/>
  <c r="Y35" i="20"/>
  <c r="M118" i="20"/>
  <c r="X36" i="20"/>
  <c r="X50" i="20"/>
  <c r="M119" i="20"/>
  <c r="W37" i="20"/>
  <c r="W51" i="20"/>
  <c r="M120" i="20"/>
  <c r="V38" i="20"/>
  <c r="V52" i="20"/>
  <c r="M121" i="20"/>
  <c r="U39" i="20"/>
  <c r="U53" i="20"/>
  <c r="M122" i="20"/>
  <c r="T40" i="20"/>
  <c r="T54" i="20"/>
  <c r="M123" i="20"/>
  <c r="S41" i="20"/>
  <c r="S55" i="20"/>
  <c r="M124" i="20"/>
  <c r="R42" i="20"/>
  <c r="R56" i="20"/>
  <c r="M125" i="20"/>
  <c r="Q43" i="20"/>
  <c r="Q57" i="20"/>
  <c r="M126" i="20"/>
  <c r="P44" i="20"/>
  <c r="P58" i="20"/>
  <c r="M127" i="20"/>
  <c r="O45" i="20"/>
  <c r="O59" i="20"/>
  <c r="M128" i="20"/>
  <c r="N46" i="20"/>
  <c r="N60" i="20"/>
  <c r="M129" i="20"/>
  <c r="M130" i="20"/>
  <c r="M131" i="20"/>
  <c r="Z35" i="20"/>
  <c r="N118" i="20"/>
  <c r="Y36" i="20"/>
  <c r="Y50" i="20"/>
  <c r="N119" i="20"/>
  <c r="X37" i="20"/>
  <c r="X51" i="20"/>
  <c r="N120" i="20"/>
  <c r="W38" i="20"/>
  <c r="W52" i="20"/>
  <c r="N121" i="20"/>
  <c r="V39" i="20"/>
  <c r="V53" i="20"/>
  <c r="N122" i="20"/>
  <c r="U40" i="20"/>
  <c r="U54" i="20"/>
  <c r="N123" i="20"/>
  <c r="T41" i="20"/>
  <c r="T55" i="20"/>
  <c r="N124" i="20"/>
  <c r="S42" i="20"/>
  <c r="S56" i="20"/>
  <c r="N125" i="20"/>
  <c r="R43" i="20"/>
  <c r="R57" i="20"/>
  <c r="N126" i="20"/>
  <c r="Q44" i="20"/>
  <c r="Q58" i="20"/>
  <c r="N127" i="20"/>
  <c r="P45" i="20"/>
  <c r="P59" i="20"/>
  <c r="N128" i="20"/>
  <c r="O46" i="20"/>
  <c r="O60" i="20"/>
  <c r="N129" i="20"/>
  <c r="N130" i="20"/>
  <c r="N131" i="20"/>
  <c r="P9" i="20"/>
  <c r="O8" i="20"/>
  <c r="P8" i="20"/>
  <c r="P15" i="20"/>
  <c r="P16" i="20"/>
  <c r="O12" i="20"/>
  <c r="O15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Z50" i="20"/>
  <c r="Y51" i="20"/>
  <c r="Z51" i="20"/>
  <c r="X52" i="20"/>
  <c r="Y52" i="20"/>
  <c r="Z52" i="20"/>
  <c r="W53" i="20"/>
  <c r="X53" i="20"/>
  <c r="Y53" i="20"/>
  <c r="Z53" i="20"/>
  <c r="V54" i="20"/>
  <c r="W54" i="20"/>
  <c r="X54" i="20"/>
  <c r="Y54" i="20"/>
  <c r="Z54" i="20"/>
  <c r="U55" i="20"/>
  <c r="V55" i="20"/>
  <c r="W55" i="20"/>
  <c r="X55" i="20"/>
  <c r="Y55" i="20"/>
  <c r="Z55" i="20"/>
  <c r="T56" i="20"/>
  <c r="U56" i="20"/>
  <c r="V56" i="20"/>
  <c r="W56" i="20"/>
  <c r="X56" i="20"/>
  <c r="Y56" i="20"/>
  <c r="Z56" i="20"/>
  <c r="S57" i="20"/>
  <c r="T57" i="20"/>
  <c r="U57" i="20"/>
  <c r="V57" i="20"/>
  <c r="W57" i="20"/>
  <c r="X57" i="20"/>
  <c r="Y57" i="20"/>
  <c r="Z57" i="20"/>
  <c r="R58" i="20"/>
  <c r="S58" i="20"/>
  <c r="T58" i="20"/>
  <c r="U58" i="20"/>
  <c r="V58" i="20"/>
  <c r="W58" i="20"/>
  <c r="X58" i="20"/>
  <c r="Y58" i="20"/>
  <c r="Z58" i="20"/>
  <c r="Q59" i="20"/>
  <c r="R59" i="20"/>
  <c r="S59" i="20"/>
  <c r="T59" i="20"/>
  <c r="U59" i="20"/>
  <c r="V59" i="20"/>
  <c r="W59" i="20"/>
  <c r="X59" i="20"/>
  <c r="Y59" i="20"/>
  <c r="Z59" i="20"/>
  <c r="P60" i="20"/>
  <c r="Q60" i="20"/>
  <c r="R60" i="20"/>
  <c r="S60" i="20"/>
  <c r="T60" i="20"/>
  <c r="U60" i="20"/>
  <c r="V60" i="20"/>
  <c r="W60" i="20"/>
  <c r="X60" i="20"/>
  <c r="Y60" i="20"/>
  <c r="Z60" i="20"/>
  <c r="Z36" i="20"/>
  <c r="Y37" i="20"/>
  <c r="Z37" i="20"/>
  <c r="X38" i="20"/>
  <c r="Y38" i="20"/>
  <c r="Z38" i="20"/>
  <c r="W39" i="20"/>
  <c r="X39" i="20"/>
  <c r="Y39" i="20"/>
  <c r="Z39" i="20"/>
  <c r="V40" i="20"/>
  <c r="W40" i="20"/>
  <c r="X40" i="20"/>
  <c r="Y40" i="20"/>
  <c r="Z40" i="20"/>
  <c r="U41" i="20"/>
  <c r="V41" i="20"/>
  <c r="W41" i="20"/>
  <c r="X41" i="20"/>
  <c r="Y41" i="20"/>
  <c r="Z41" i="20"/>
  <c r="T42" i="20"/>
  <c r="U42" i="20"/>
  <c r="V42" i="20"/>
  <c r="W42" i="20"/>
  <c r="X42" i="20"/>
  <c r="Y42" i="20"/>
  <c r="Z42" i="20"/>
  <c r="S43" i="20"/>
  <c r="T43" i="20"/>
  <c r="U43" i="20"/>
  <c r="V43" i="20"/>
  <c r="W43" i="20"/>
  <c r="X43" i="20"/>
  <c r="Y43" i="20"/>
  <c r="Z43" i="20"/>
  <c r="R44" i="20"/>
  <c r="S44" i="20"/>
  <c r="T44" i="20"/>
  <c r="U44" i="20"/>
  <c r="V44" i="20"/>
  <c r="W44" i="20"/>
  <c r="X44" i="20"/>
  <c r="Y44" i="20"/>
  <c r="Z44" i="20"/>
  <c r="Q45" i="20"/>
  <c r="R45" i="20"/>
  <c r="S45" i="20"/>
  <c r="T45" i="20"/>
  <c r="U45" i="20"/>
  <c r="V45" i="20"/>
  <c r="W45" i="20"/>
  <c r="X45" i="20"/>
  <c r="Y45" i="20"/>
  <c r="Z45" i="20"/>
  <c r="P46" i="20"/>
  <c r="Q46" i="20"/>
  <c r="R46" i="20"/>
  <c r="S46" i="20"/>
  <c r="T46" i="20"/>
  <c r="U46" i="20"/>
  <c r="V46" i="20"/>
  <c r="W46" i="20"/>
  <c r="X46" i="20"/>
  <c r="Y46" i="20"/>
  <c r="Z46" i="20"/>
  <c r="D114" i="20"/>
  <c r="E114" i="20"/>
  <c r="F114" i="20"/>
  <c r="G114" i="20"/>
  <c r="H114" i="20"/>
  <c r="I114" i="20"/>
  <c r="J114" i="20"/>
  <c r="K114" i="20"/>
  <c r="L114" i="20"/>
  <c r="M114" i="20"/>
  <c r="N114" i="20"/>
  <c r="C132" i="20"/>
  <c r="D132" i="20"/>
  <c r="E132" i="20"/>
  <c r="F132" i="20"/>
  <c r="G132" i="20"/>
  <c r="H132" i="20"/>
  <c r="I132" i="20"/>
  <c r="J132" i="20"/>
  <c r="K132" i="20"/>
  <c r="L132" i="20"/>
  <c r="M132" i="20"/>
  <c r="C114" i="20"/>
  <c r="N132" i="20"/>
  <c r="O19" i="20"/>
  <c r="N18" i="20"/>
  <c r="P113" i="20"/>
  <c r="Q113" i="20"/>
  <c r="R113" i="20"/>
  <c r="S113" i="20"/>
  <c r="T113" i="20"/>
  <c r="U113" i="20"/>
  <c r="V113" i="20"/>
  <c r="W113" i="20"/>
  <c r="X113" i="20"/>
  <c r="Y113" i="20"/>
  <c r="Z113" i="20"/>
  <c r="O113" i="20"/>
  <c r="M65" i="20"/>
  <c r="M78" i="20"/>
  <c r="F65" i="20"/>
  <c r="K65" i="20"/>
  <c r="L65" i="20"/>
  <c r="L78" i="20"/>
  <c r="N65" i="20"/>
  <c r="C83" i="20"/>
  <c r="D84" i="20"/>
  <c r="E85" i="20"/>
  <c r="F86" i="20"/>
  <c r="G87" i="20"/>
  <c r="H88" i="20"/>
  <c r="I89" i="20"/>
  <c r="J90" i="20"/>
  <c r="K91" i="20"/>
  <c r="L92" i="20"/>
  <c r="M93" i="20"/>
  <c r="N97" i="20"/>
  <c r="N78" i="20"/>
  <c r="D18" i="20"/>
  <c r="E18" i="20"/>
  <c r="F18" i="20"/>
  <c r="G18" i="20"/>
  <c r="H18" i="20"/>
  <c r="I18" i="20"/>
  <c r="J18" i="20"/>
  <c r="K18" i="20"/>
  <c r="L18" i="20"/>
  <c r="M18" i="20"/>
  <c r="C18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C9" i="20"/>
  <c r="D9" i="20"/>
  <c r="E9" i="20"/>
  <c r="F9" i="20"/>
  <c r="G9" i="20"/>
  <c r="H9" i="20"/>
  <c r="I9" i="20"/>
  <c r="J9" i="20"/>
  <c r="K9" i="20"/>
  <c r="L9" i="20"/>
  <c r="M9" i="20"/>
  <c r="N9" i="20"/>
  <c r="O9" i="20"/>
  <c r="C19" i="20"/>
  <c r="D19" i="20"/>
  <c r="E19" i="20"/>
  <c r="F19" i="20"/>
  <c r="G19" i="20"/>
  <c r="H19" i="20"/>
  <c r="I19" i="20"/>
  <c r="J19" i="20"/>
  <c r="K19" i="20"/>
  <c r="L19" i="20"/>
  <c r="M19" i="20"/>
  <c r="N19" i="20"/>
  <c r="C98" i="20"/>
  <c r="C116" i="20"/>
  <c r="C63" i="20"/>
  <c r="C80" i="20"/>
  <c r="C135" i="20"/>
  <c r="O3" i="20"/>
  <c r="P3" i="20"/>
  <c r="O137" i="20"/>
  <c r="O138" i="20"/>
  <c r="O139" i="20"/>
  <c r="O25" i="20"/>
  <c r="O32" i="20"/>
  <c r="O23" i="20"/>
  <c r="O31" i="20"/>
  <c r="O29" i="20"/>
  <c r="O24" i="20"/>
  <c r="O27" i="20"/>
  <c r="D31" i="20"/>
  <c r="E31" i="20"/>
  <c r="F31" i="20"/>
  <c r="G31" i="20"/>
  <c r="H31" i="20"/>
  <c r="I31" i="20"/>
  <c r="J31" i="20"/>
  <c r="K31" i="20"/>
  <c r="L31" i="20"/>
  <c r="M31" i="20"/>
  <c r="N31" i="20"/>
  <c r="D32" i="20"/>
  <c r="E32" i="20"/>
  <c r="F32" i="20"/>
  <c r="G32" i="20"/>
  <c r="H32" i="20"/>
  <c r="I32" i="20"/>
  <c r="J32" i="20"/>
  <c r="K32" i="20"/>
  <c r="L32" i="20"/>
  <c r="M32" i="20"/>
  <c r="N32" i="20"/>
  <c r="C31" i="20"/>
  <c r="C32" i="20"/>
  <c r="D65" i="20"/>
  <c r="D93" i="20"/>
  <c r="E93" i="20"/>
  <c r="F93" i="20"/>
  <c r="G93" i="20"/>
  <c r="H93" i="20"/>
  <c r="I93" i="20"/>
  <c r="J93" i="20"/>
  <c r="K93" i="20"/>
  <c r="L93" i="20"/>
  <c r="N93" i="20"/>
  <c r="C92" i="20"/>
  <c r="D92" i="20"/>
  <c r="E92" i="20"/>
  <c r="F92" i="20"/>
  <c r="G92" i="20"/>
  <c r="H92" i="20"/>
  <c r="I92" i="20"/>
  <c r="J92" i="20"/>
  <c r="K92" i="20"/>
  <c r="M92" i="20"/>
  <c r="N92" i="20"/>
  <c r="C91" i="20"/>
  <c r="D91" i="20"/>
  <c r="E91" i="20"/>
  <c r="F91" i="20"/>
  <c r="G91" i="20"/>
  <c r="H91" i="20"/>
  <c r="I91" i="20"/>
  <c r="J91" i="20"/>
  <c r="L91" i="20"/>
  <c r="M91" i="20"/>
  <c r="N91" i="20"/>
  <c r="C90" i="20"/>
  <c r="D90" i="20"/>
  <c r="E90" i="20"/>
  <c r="F90" i="20"/>
  <c r="G90" i="20"/>
  <c r="H90" i="20"/>
  <c r="I90" i="20"/>
  <c r="K90" i="20"/>
  <c r="L90" i="20"/>
  <c r="M90" i="20"/>
  <c r="N90" i="20"/>
  <c r="C89" i="20"/>
  <c r="D89" i="20"/>
  <c r="E89" i="20"/>
  <c r="F89" i="20"/>
  <c r="G89" i="20"/>
  <c r="H89" i="20"/>
  <c r="J89" i="20"/>
  <c r="K89" i="20"/>
  <c r="L89" i="20"/>
  <c r="M89" i="20"/>
  <c r="N89" i="20"/>
  <c r="C88" i="20"/>
  <c r="D88" i="20"/>
  <c r="E88" i="20"/>
  <c r="F88" i="20"/>
  <c r="G88" i="20"/>
  <c r="I88" i="20"/>
  <c r="J88" i="20"/>
  <c r="K88" i="20"/>
  <c r="L88" i="20"/>
  <c r="M88" i="20"/>
  <c r="N88" i="20"/>
  <c r="C87" i="20"/>
  <c r="D87" i="20"/>
  <c r="E87" i="20"/>
  <c r="F87" i="20"/>
  <c r="H87" i="20"/>
  <c r="I87" i="20"/>
  <c r="J87" i="20"/>
  <c r="K87" i="20"/>
  <c r="L87" i="20"/>
  <c r="M87" i="20"/>
  <c r="N87" i="20"/>
  <c r="C86" i="20"/>
  <c r="D86" i="20"/>
  <c r="E86" i="20"/>
  <c r="G86" i="20"/>
  <c r="H86" i="20"/>
  <c r="I86" i="20"/>
  <c r="J86" i="20"/>
  <c r="K86" i="20"/>
  <c r="L86" i="20"/>
  <c r="M86" i="20"/>
  <c r="N86" i="20"/>
  <c r="C85" i="20"/>
  <c r="D85" i="20"/>
  <c r="F85" i="20"/>
  <c r="G85" i="20"/>
  <c r="H85" i="20"/>
  <c r="I85" i="20"/>
  <c r="J85" i="20"/>
  <c r="K85" i="20"/>
  <c r="L85" i="20"/>
  <c r="M85" i="20"/>
  <c r="N85" i="20"/>
  <c r="C84" i="20"/>
  <c r="E84" i="20"/>
  <c r="F84" i="20"/>
  <c r="G84" i="20"/>
  <c r="H84" i="20"/>
  <c r="I84" i="20"/>
  <c r="J84" i="20"/>
  <c r="K84" i="20"/>
  <c r="L84" i="20"/>
  <c r="M84" i="20"/>
  <c r="N84" i="20"/>
  <c r="D83" i="20"/>
  <c r="E83" i="20"/>
  <c r="F83" i="20"/>
  <c r="G83" i="20"/>
  <c r="H83" i="20"/>
  <c r="I83" i="20"/>
  <c r="J83" i="20"/>
  <c r="K83" i="20"/>
  <c r="L83" i="20"/>
  <c r="M83" i="20"/>
  <c r="N83" i="20"/>
  <c r="D82" i="20"/>
  <c r="E82" i="20"/>
  <c r="F82" i="20"/>
  <c r="G82" i="20"/>
  <c r="H82" i="20"/>
  <c r="I82" i="20"/>
  <c r="J82" i="20"/>
  <c r="K82" i="20"/>
  <c r="L82" i="20"/>
  <c r="M82" i="20"/>
  <c r="N82" i="20"/>
  <c r="C82" i="20"/>
  <c r="G65" i="20"/>
  <c r="H65" i="20"/>
  <c r="I65" i="20"/>
  <c r="J65" i="20"/>
  <c r="E65" i="20"/>
  <c r="H97" i="20"/>
  <c r="E97" i="20"/>
  <c r="C140" i="20"/>
  <c r="D140" i="20"/>
  <c r="E140" i="20"/>
  <c r="F140" i="20"/>
  <c r="G140" i="20"/>
  <c r="H140" i="20"/>
  <c r="I140" i="20"/>
  <c r="J140" i="20"/>
  <c r="K140" i="20"/>
  <c r="L140" i="20"/>
  <c r="M140" i="20"/>
  <c r="N140" i="20"/>
  <c r="O140" i="20"/>
  <c r="P140" i="20"/>
  <c r="Q140" i="20"/>
  <c r="R140" i="20"/>
  <c r="S140" i="20"/>
  <c r="T140" i="20"/>
  <c r="U140" i="20"/>
  <c r="V140" i="20"/>
  <c r="W140" i="20"/>
  <c r="X140" i="20"/>
  <c r="Y140" i="20"/>
  <c r="Z140" i="20"/>
  <c r="M97" i="20"/>
  <c r="L97" i="20"/>
  <c r="K97" i="20"/>
  <c r="J97" i="20"/>
  <c r="I97" i="20"/>
  <c r="G97" i="20"/>
  <c r="F97" i="20"/>
  <c r="B97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K78" i="20"/>
  <c r="J78" i="20"/>
  <c r="I78" i="20"/>
  <c r="H78" i="20"/>
  <c r="G78" i="20"/>
  <c r="F78" i="20"/>
  <c r="E78" i="20"/>
  <c r="D78" i="20"/>
  <c r="C78" i="20"/>
  <c r="M94" i="20"/>
  <c r="L94" i="20"/>
  <c r="K94" i="20"/>
  <c r="J94" i="20"/>
  <c r="I94" i="20"/>
  <c r="H94" i="20"/>
  <c r="G94" i="20"/>
  <c r="F94" i="20"/>
  <c r="E94" i="20"/>
  <c r="D94" i="20"/>
  <c r="C94" i="20"/>
  <c r="O18" i="20"/>
</calcChain>
</file>

<file path=xl/sharedStrings.xml><?xml version="1.0" encoding="utf-8"?>
<sst xmlns="http://schemas.openxmlformats.org/spreadsheetml/2006/main" count="154" uniqueCount="48">
  <si>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</si>
  <si>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</si>
  <si>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</si>
  <si>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</si>
  <si>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</si>
  <si>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</si>
  <si>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</si>
  <si>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</si>
  <si>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</si>
  <si>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</si>
  <si>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</si>
  <si>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</si>
  <si>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</si>
  <si>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Sign-ups</t>
  </si>
  <si>
    <t>ROI 12 months</t>
  </si>
  <si>
    <t>Cumulative Income</t>
  </si>
  <si>
    <t>Net Income</t>
  </si>
  <si>
    <t>Cumulative Net Income</t>
  </si>
  <si>
    <t>INCOME</t>
  </si>
  <si>
    <t>Months</t>
  </si>
  <si>
    <t>12 months Income</t>
  </si>
  <si>
    <t>COST</t>
  </si>
  <si>
    <t>Donors</t>
  </si>
  <si>
    <t>Cost per Sign-up</t>
  </si>
  <si>
    <t>Variable Acq Cost</t>
  </si>
  <si>
    <t>Fixed Acq Cost</t>
  </si>
  <si>
    <t>Variable Acquiisition Cost / Sign-up</t>
  </si>
  <si>
    <t>Cost per Donor</t>
  </si>
  <si>
    <t>Income</t>
  </si>
  <si>
    <t>12 Months income</t>
  </si>
  <si>
    <t>Fulfillment %</t>
  </si>
  <si>
    <t></t>
  </si>
  <si>
    <t></t>
  </si>
  <si>
    <t>DONORS</t>
  </si>
  <si>
    <t>Cumulative income</t>
  </si>
  <si>
    <t>Monthly Fixed Acquisition Cost</t>
  </si>
  <si>
    <t>Pre-Debit Attrition %</t>
  </si>
  <si>
    <t>Average Monthly Gift</t>
  </si>
  <si>
    <t>Post-Debit Retention %</t>
  </si>
  <si>
    <t>Acquisition Cost</t>
  </si>
  <si>
    <t>Cumulative Acquisition Cost</t>
  </si>
  <si>
    <t>Acquisition channel</t>
  </si>
  <si>
    <t>Only fill out YELLOW cells</t>
  </si>
  <si>
    <t>OVERVIEW</t>
  </si>
  <si>
    <t>New donors</t>
  </si>
  <si>
    <t>Cumulative new donors</t>
  </si>
  <si>
    <t>Cumulative active donors</t>
  </si>
  <si>
    <t>ROI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</si>
</sst>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8" tint="0.79998168889431442"/>
      <name val="Calibri"/>
      <scheme val="minor"/>
    </font>
    <font>
      <sz val="12"/>
      <color theme="3"/>
      <name val="Calibri"/>
      <scheme val="minor"/>
    </font>
    <font>
      <b/>
      <sz val="12"/>
      <color theme="3"/>
      <name val="Calibri"/>
      <scheme val="minor"/>
    </font>
    <font>
      <b/>
      <sz val="12"/>
      <color rgb="FF1F497D"/>
      <name val="Calibri"/>
      <scheme val="minor"/>
    </font>
    <font>
      <b/>
      <sz val="12"/>
      <color theme="0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12"/>
      <color theme="1"/>
      <name val="Wingdings"/>
      <family val="2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20"/>
      <color theme="0"/>
      <name val="Calibri"/>
      <scheme val="minor"/>
    </font>
    <font>
      <sz val="20"/>
      <name val="Calibri"/>
      <scheme val="minor"/>
    </font>
    <font>
      <sz val="14"/>
      <name val="Calibri"/>
      <scheme val="minor"/>
    </font>
    <font>
      <b/>
      <sz val="20"/>
      <name val="Calibri"/>
      <scheme val="minor"/>
    </font>
    <font>
      <b/>
      <sz val="14"/>
      <color theme="0"/>
      <name val="Calibri"/>
      <scheme val="minor"/>
    </font>
    <font>
      <b/>
      <sz val="14"/>
      <color theme="3"/>
      <name val="Calibri"/>
      <scheme val="minor"/>
    </font>
    <font>
      <b/>
      <sz val="14"/>
      <color rgb="FF1F497D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8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4">
    <xf numFmtId="0" fontId="0" fillId="0" borderId="0" xfId="0"/>
    <xf numFmtId="0" fontId="12" fillId="2" borderId="0" xfId="95" applyFont="1" applyFill="1" applyAlignment="1">
      <alignment horizontal="center"/>
    </xf>
    <xf numFmtId="3" fontId="12" fillId="2" borderId="0" xfId="95" applyNumberFormat="1" applyFont="1" applyFill="1"/>
    <xf numFmtId="3" fontId="13" fillId="5" borderId="0" xfId="95" applyNumberFormat="1" applyFont="1" applyFill="1"/>
    <xf numFmtId="3" fontId="12" fillId="3" borderId="0" xfId="95" applyNumberFormat="1" applyFont="1" applyFill="1"/>
    <xf numFmtId="3" fontId="10" fillId="4" borderId="0" xfId="95" applyNumberFormat="1" applyFont="1" applyFill="1"/>
    <xf numFmtId="0" fontId="12" fillId="0" borderId="0" xfId="95" applyFont="1" applyFill="1" applyAlignment="1">
      <alignment horizontal="left" vertical="center"/>
    </xf>
    <xf numFmtId="0" fontId="12" fillId="0" borderId="0" xfId="95" applyFont="1" applyFill="1" applyAlignment="1">
      <alignment horizontal="center" vertical="center"/>
    </xf>
    <xf numFmtId="0" fontId="11" fillId="0" borderId="0" xfId="95" applyFont="1" applyFill="1"/>
    <xf numFmtId="0" fontId="2" fillId="0" borderId="0" xfId="95" applyFont="1"/>
    <xf numFmtId="0" fontId="2" fillId="0" borderId="0" xfId="95" applyFont="1" applyFill="1"/>
    <xf numFmtId="0" fontId="5" fillId="0" borderId="0" xfId="95" applyFont="1"/>
    <xf numFmtId="0" fontId="2" fillId="0" borderId="0" xfId="95" applyFont="1" applyAlignment="1">
      <alignment horizontal="left"/>
    </xf>
    <xf numFmtId="9" fontId="2" fillId="0" borderId="0" xfId="1" applyFont="1" applyFill="1"/>
    <xf numFmtId="3" fontId="9" fillId="0" borderId="0" xfId="95" applyNumberFormat="1" applyFont="1" applyFill="1"/>
    <xf numFmtId="3" fontId="2" fillId="0" borderId="0" xfId="95" applyNumberFormat="1" applyFont="1" applyFill="1"/>
    <xf numFmtId="3" fontId="2" fillId="6" borderId="0" xfId="95" applyNumberFormat="1" applyFont="1" applyFill="1"/>
    <xf numFmtId="3" fontId="2" fillId="0" borderId="0" xfId="95" applyNumberFormat="1" applyFont="1"/>
    <xf numFmtId="166" fontId="2" fillId="6" borderId="0" xfId="2" applyNumberFormat="1" applyFont="1" applyFill="1"/>
    <xf numFmtId="166" fontId="2" fillId="0" borderId="0" xfId="2" applyNumberFormat="1" applyFont="1" applyFill="1"/>
    <xf numFmtId="0" fontId="9" fillId="0" borderId="0" xfId="95" applyFont="1" applyFill="1"/>
    <xf numFmtId="0" fontId="12" fillId="2" borderId="0" xfId="95" applyFont="1" applyFill="1" applyAlignment="1">
      <alignment horizontal="right"/>
    </xf>
    <xf numFmtId="0" fontId="15" fillId="2" borderId="0" xfId="95" applyFont="1" applyFill="1" applyAlignment="1"/>
    <xf numFmtId="0" fontId="15" fillId="2" borderId="0" xfId="95" applyFont="1" applyFill="1" applyAlignment="1">
      <alignment horizontal="left"/>
    </xf>
    <xf numFmtId="0" fontId="15" fillId="2" borderId="0" xfId="95" applyFont="1" applyFill="1" applyAlignment="1">
      <alignment horizontal="center"/>
    </xf>
    <xf numFmtId="0" fontId="15" fillId="0" borderId="0" xfId="95" applyFont="1" applyFill="1" applyAlignment="1">
      <alignment horizontal="left"/>
    </xf>
    <xf numFmtId="165" fontId="9" fillId="0" borderId="0" xfId="1" applyNumberFormat="1" applyFont="1" applyFill="1" applyAlignment="1">
      <alignment horizontal="right"/>
    </xf>
    <xf numFmtId="166" fontId="2" fillId="6" borderId="0" xfId="2" applyNumberFormat="1" applyFont="1" applyFill="1" applyBorder="1"/>
    <xf numFmtId="166" fontId="2" fillId="0" borderId="0" xfId="2" applyNumberFormat="1" applyFont="1" applyFill="1" applyBorder="1"/>
    <xf numFmtId="0" fontId="17" fillId="0" borderId="0" xfId="95" applyFont="1"/>
    <xf numFmtId="0" fontId="17" fillId="0" borderId="0" xfId="95" applyFont="1" applyAlignment="1">
      <alignment horizontal="right"/>
    </xf>
    <xf numFmtId="0" fontId="16" fillId="2" borderId="1" xfId="95" applyFont="1" applyFill="1" applyBorder="1"/>
    <xf numFmtId="0" fontId="15" fillId="2" borderId="3" xfId="95" applyFont="1" applyFill="1" applyBorder="1" applyAlignment="1">
      <alignment horizontal="left"/>
    </xf>
    <xf numFmtId="0" fontId="15" fillId="2" borderId="3" xfId="95" applyFont="1" applyFill="1" applyBorder="1"/>
    <xf numFmtId="0" fontId="14" fillId="0" borderId="0" xfId="95" applyFont="1" applyFill="1" applyAlignment="1">
      <alignment horizontal="left" vertical="center"/>
    </xf>
    <xf numFmtId="0" fontId="9" fillId="0" borderId="0" xfId="95" applyFont="1" applyFill="1" applyAlignment="1">
      <alignment horizontal="right"/>
    </xf>
    <xf numFmtId="166" fontId="9" fillId="0" borderId="0" xfId="2" applyNumberFormat="1" applyFont="1" applyFill="1" applyAlignment="1">
      <alignment horizontal="right"/>
    </xf>
    <xf numFmtId="3" fontId="14" fillId="0" borderId="0" xfId="95" applyNumberFormat="1" applyFont="1" applyFill="1"/>
    <xf numFmtId="166" fontId="9" fillId="0" borderId="0" xfId="95" applyNumberFormat="1" applyFont="1" applyFill="1" applyAlignment="1">
      <alignment horizontal="left"/>
    </xf>
    <xf numFmtId="166" fontId="16" fillId="0" borderId="0" xfId="2" applyNumberFormat="1" applyFont="1" applyFill="1"/>
    <xf numFmtId="0" fontId="1" fillId="0" borderId="0" xfId="95" applyFont="1" applyFill="1"/>
    <xf numFmtId="3" fontId="2" fillId="6" borderId="0" xfId="95" applyNumberFormat="1" applyFont="1" applyFill="1" applyBorder="1"/>
    <xf numFmtId="3" fontId="2" fillId="0" borderId="0" xfId="95" applyNumberFormat="1" applyFont="1" applyFill="1" applyBorder="1"/>
    <xf numFmtId="164" fontId="15" fillId="0" borderId="0" xfId="2" applyFont="1"/>
    <xf numFmtId="164" fontId="5" fillId="0" borderId="0" xfId="2" applyFont="1"/>
    <xf numFmtId="0" fontId="12" fillId="0" borderId="0" xfId="95" applyFont="1" applyFill="1" applyAlignment="1">
      <alignment horizontal="right"/>
    </xf>
    <xf numFmtId="0" fontId="12" fillId="0" borderId="0" xfId="95" applyFont="1" applyFill="1" applyAlignment="1">
      <alignment horizontal="center"/>
    </xf>
    <xf numFmtId="164" fontId="15" fillId="0" borderId="5" xfId="2" applyFont="1" applyFill="1" applyBorder="1" applyAlignment="1">
      <alignment horizontal="right"/>
    </xf>
    <xf numFmtId="0" fontId="2" fillId="0" borderId="0" xfId="95" applyFont="1" applyFill="1" applyBorder="1"/>
    <xf numFmtId="165" fontId="9" fillId="0" borderId="0" xfId="1" applyNumberFormat="1" applyFont="1" applyFill="1" applyBorder="1" applyAlignment="1">
      <alignment horizontal="right"/>
    </xf>
    <xf numFmtId="166" fontId="15" fillId="0" borderId="0" xfId="2" applyNumberFormat="1" applyFont="1" applyFill="1" applyBorder="1" applyAlignment="1">
      <alignment horizontal="right"/>
    </xf>
    <xf numFmtId="164" fontId="15" fillId="0" borderId="8" xfId="2" applyFont="1" applyFill="1" applyBorder="1" applyAlignment="1">
      <alignment horizontal="right"/>
    </xf>
    <xf numFmtId="3" fontId="2" fillId="0" borderId="7" xfId="95" applyNumberFormat="1" applyFont="1" applyFill="1" applyBorder="1"/>
    <xf numFmtId="166" fontId="15" fillId="0" borderId="7" xfId="2" applyNumberFormat="1" applyFont="1" applyFill="1" applyBorder="1" applyAlignment="1">
      <alignment horizontal="right"/>
    </xf>
    <xf numFmtId="0" fontId="2" fillId="0" borderId="7" xfId="95" applyFont="1" applyFill="1" applyBorder="1"/>
    <xf numFmtId="3" fontId="16" fillId="0" borderId="7" xfId="95" applyNumberFormat="1" applyFont="1" applyFill="1" applyBorder="1" applyAlignment="1">
      <alignment horizontal="right"/>
    </xf>
    <xf numFmtId="0" fontId="16" fillId="0" borderId="7" xfId="95" applyFont="1" applyFill="1" applyBorder="1" applyAlignment="1">
      <alignment horizontal="right"/>
    </xf>
    <xf numFmtId="164" fontId="16" fillId="0" borderId="7" xfId="2" applyFont="1" applyFill="1" applyBorder="1" applyAlignment="1">
      <alignment horizontal="right"/>
    </xf>
    <xf numFmtId="3" fontId="16" fillId="0" borderId="10" xfId="95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6" fillId="0" borderId="10" xfId="95" applyFont="1" applyFill="1" applyBorder="1" applyAlignment="1">
      <alignment horizontal="right"/>
    </xf>
    <xf numFmtId="3" fontId="16" fillId="0" borderId="9" xfId="95" applyNumberFormat="1" applyFont="1" applyFill="1" applyBorder="1" applyAlignment="1">
      <alignment horizontal="right"/>
    </xf>
    <xf numFmtId="0" fontId="12" fillId="2" borderId="11" xfId="95" applyFont="1" applyFill="1" applyBorder="1" applyAlignment="1">
      <alignment horizontal="center"/>
    </xf>
    <xf numFmtId="0" fontId="12" fillId="2" borderId="2" xfId="95" applyFont="1" applyFill="1" applyBorder="1" applyAlignment="1">
      <alignment horizontal="center"/>
    </xf>
    <xf numFmtId="0" fontId="12" fillId="2" borderId="12" xfId="95" applyFont="1" applyFill="1" applyBorder="1" applyAlignment="1">
      <alignment horizontal="center"/>
    </xf>
    <xf numFmtId="164" fontId="2" fillId="0" borderId="7" xfId="2" applyFont="1" applyFill="1" applyBorder="1"/>
    <xf numFmtId="164" fontId="2" fillId="0" borderId="0" xfId="2" applyFont="1" applyFill="1" applyBorder="1"/>
    <xf numFmtId="3" fontId="12" fillId="0" borderId="0" xfId="95" applyNumberFormat="1" applyFont="1" applyFill="1"/>
    <xf numFmtId="166" fontId="1" fillId="6" borderId="0" xfId="2" applyNumberFormat="1" applyFont="1" applyFill="1"/>
    <xf numFmtId="0" fontId="20" fillId="0" borderId="0" xfId="95" applyFont="1" applyFill="1" applyAlignment="1">
      <alignment horizontal="left" vertical="center"/>
    </xf>
    <xf numFmtId="43" fontId="2" fillId="0" borderId="0" xfId="95" applyNumberFormat="1" applyFont="1" applyFill="1"/>
    <xf numFmtId="0" fontId="2" fillId="7" borderId="0" xfId="95" applyFont="1" applyFill="1"/>
    <xf numFmtId="0" fontId="12" fillId="7" borderId="0" xfId="95" applyFont="1" applyFill="1" applyAlignment="1">
      <alignment horizontal="left" vertical="center"/>
    </xf>
    <xf numFmtId="17" fontId="12" fillId="2" borderId="0" xfId="95" applyNumberFormat="1" applyFont="1" applyFill="1" applyAlignment="1">
      <alignment horizontal="center"/>
    </xf>
    <xf numFmtId="3" fontId="2" fillId="7" borderId="0" xfId="95" applyNumberFormat="1" applyFont="1" applyFill="1"/>
    <xf numFmtId="166" fontId="1" fillId="7" borderId="0" xfId="2" applyNumberFormat="1" applyFont="1" applyFill="1"/>
    <xf numFmtId="0" fontId="12" fillId="2" borderId="0" xfId="95" applyFont="1" applyFill="1" applyAlignment="1">
      <alignment horizontal="center" vertical="center"/>
    </xf>
    <xf numFmtId="166" fontId="2" fillId="7" borderId="0" xfId="2" applyNumberFormat="1" applyFont="1" applyFill="1"/>
    <xf numFmtId="166" fontId="5" fillId="6" borderId="13" xfId="2" applyNumberFormat="1" applyFont="1" applyFill="1" applyBorder="1"/>
    <xf numFmtId="0" fontId="15" fillId="0" borderId="0" xfId="95" applyFont="1" applyFill="1" applyBorder="1"/>
    <xf numFmtId="166" fontId="16" fillId="7" borderId="0" xfId="2" applyNumberFormat="1" applyFont="1" applyFill="1" applyBorder="1"/>
    <xf numFmtId="165" fontId="5" fillId="7" borderId="0" xfId="1" applyNumberFormat="1" applyFont="1" applyFill="1" applyBorder="1"/>
    <xf numFmtId="166" fontId="15" fillId="7" borderId="0" xfId="2" applyNumberFormat="1" applyFont="1" applyFill="1" applyBorder="1"/>
    <xf numFmtId="0" fontId="5" fillId="0" borderId="0" xfId="95" applyFont="1" applyFill="1"/>
    <xf numFmtId="166" fontId="16" fillId="0" borderId="0" xfId="2" applyNumberFormat="1" applyFont="1" applyFill="1" applyAlignment="1"/>
    <xf numFmtId="3" fontId="13" fillId="0" borderId="0" xfId="95" applyNumberFormat="1" applyFont="1" applyFill="1"/>
    <xf numFmtId="0" fontId="2" fillId="0" borderId="0" xfId="95" applyFont="1" applyFill="1" applyAlignment="1">
      <alignment horizontal="center" vertical="center" textRotation="90"/>
    </xf>
    <xf numFmtId="166" fontId="1" fillId="0" borderId="0" xfId="2" applyNumberFormat="1" applyFont="1" applyFill="1"/>
    <xf numFmtId="0" fontId="22" fillId="8" borderId="0" xfId="95" applyFont="1" applyFill="1" applyAlignment="1">
      <alignment horizontal="center"/>
    </xf>
    <xf numFmtId="0" fontId="22" fillId="8" borderId="0" xfId="95" applyFont="1" applyFill="1" applyAlignment="1">
      <alignment horizontal="center" vertical="center"/>
    </xf>
    <xf numFmtId="0" fontId="21" fillId="8" borderId="0" xfId="95" applyFont="1" applyFill="1" applyAlignment="1">
      <alignment horizontal="left" vertical="center"/>
    </xf>
    <xf numFmtId="166" fontId="15" fillId="8" borderId="0" xfId="2" applyNumberFormat="1" applyFont="1" applyFill="1" applyBorder="1" applyAlignment="1">
      <alignment vertical="center"/>
    </xf>
    <xf numFmtId="165" fontId="15" fillId="8" borderId="0" xfId="1" applyNumberFormat="1" applyFont="1" applyFill="1" applyBorder="1" applyAlignment="1"/>
    <xf numFmtId="164" fontId="15" fillId="8" borderId="0" xfId="2" applyFont="1" applyFill="1" applyAlignment="1">
      <alignment horizontal="center"/>
    </xf>
    <xf numFmtId="166" fontId="15" fillId="8" borderId="0" xfId="2" applyNumberFormat="1" applyFont="1" applyFill="1" applyAlignment="1">
      <alignment horizontal="center"/>
    </xf>
    <xf numFmtId="165" fontId="15" fillId="9" borderId="0" xfId="0" applyNumberFormat="1" applyFont="1" applyFill="1" applyAlignment="1">
      <alignment horizontal="right"/>
    </xf>
    <xf numFmtId="165" fontId="15" fillId="8" borderId="0" xfId="1" applyNumberFormat="1" applyFont="1" applyFill="1" applyAlignment="1">
      <alignment horizontal="right"/>
    </xf>
    <xf numFmtId="0" fontId="4" fillId="0" borderId="0" xfId="0" applyFont="1" applyAlignment="1"/>
    <xf numFmtId="0" fontId="12" fillId="2" borderId="7" xfId="95" applyFont="1" applyFill="1" applyBorder="1" applyAlignment="1">
      <alignment horizontal="center"/>
    </xf>
    <xf numFmtId="0" fontId="12" fillId="2" borderId="0" xfId="95" applyFont="1" applyFill="1" applyBorder="1" applyAlignment="1">
      <alignment horizontal="center"/>
    </xf>
    <xf numFmtId="0" fontId="2" fillId="0" borderId="0" xfId="95" applyFont="1" applyBorder="1"/>
    <xf numFmtId="164" fontId="23" fillId="0" borderId="8" xfId="2" applyFont="1" applyFill="1" applyBorder="1" applyAlignment="1">
      <alignment horizontal="right"/>
    </xf>
    <xf numFmtId="0" fontId="23" fillId="2" borderId="4" xfId="95" applyFont="1" applyFill="1" applyBorder="1" applyAlignment="1">
      <alignment horizontal="left"/>
    </xf>
    <xf numFmtId="0" fontId="16" fillId="2" borderId="3" xfId="95" applyFont="1" applyFill="1" applyBorder="1"/>
    <xf numFmtId="0" fontId="24" fillId="4" borderId="0" xfId="95" applyFont="1" applyFill="1" applyAlignment="1">
      <alignment horizontal="center" vertical="center"/>
    </xf>
    <xf numFmtId="0" fontId="25" fillId="0" borderId="0" xfId="95" applyFont="1" applyFill="1" applyAlignment="1">
      <alignment horizontal="left" vertical="center"/>
    </xf>
    <xf numFmtId="0" fontId="24" fillId="4" borderId="6" xfId="95" applyFont="1" applyFill="1" applyBorder="1" applyAlignment="1">
      <alignment horizontal="center" vertical="center" wrapText="1"/>
    </xf>
    <xf numFmtId="3" fontId="26" fillId="0" borderId="0" xfId="95" applyNumberFormat="1" applyFont="1" applyFill="1"/>
    <xf numFmtId="0" fontId="18" fillId="0" borderId="0" xfId="95" applyFont="1" applyFill="1"/>
    <xf numFmtId="0" fontId="18" fillId="0" borderId="0" xfId="95" applyFont="1"/>
    <xf numFmtId="0" fontId="19" fillId="0" borderId="0" xfId="95" applyFont="1" applyFill="1"/>
    <xf numFmtId="166" fontId="18" fillId="0" borderId="0" xfId="2" applyNumberFormat="1" applyFont="1" applyFill="1"/>
    <xf numFmtId="3" fontId="25" fillId="0" borderId="0" xfId="95" applyNumberFormat="1" applyFont="1" applyFill="1"/>
    <xf numFmtId="0" fontId="19" fillId="0" borderId="0" xfId="95" applyFont="1"/>
  </cellXfs>
  <cellStyles count="258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Normal" xfId="0" builtinId="0"/>
    <cellStyle name="Normal 2" xfId="95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Cumulative</a:t>
            </a:r>
            <a:r>
              <a:rPr lang="en-US" sz="1400" baseline="0"/>
              <a:t> i</a:t>
            </a:r>
            <a:r>
              <a:rPr lang="en-US" sz="1400"/>
              <a:t>ncome and cost by first 24 months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'INPUT and OVERVIEW'!$C$113:$Z$113</c:f>
              <c:numCache>
                <c:formatCode>#,##0</c:formatCode>
                <c:ptCount val="24"/>
                <c:pt idx="0">
                  <c:v>712.5</c:v>
                </c:pt>
                <c:pt idx="1">
                  <c:v>2087.625</c:v>
                </c:pt>
                <c:pt idx="2">
                  <c:v>4082.625</c:v>
                </c:pt>
                <c:pt idx="3">
                  <c:v>6683.25</c:v>
                </c:pt>
                <c:pt idx="4">
                  <c:v>9868.125</c:v>
                </c:pt>
                <c:pt idx="5">
                  <c:v>13630.125</c:v>
                </c:pt>
                <c:pt idx="6">
                  <c:v>17947.875</c:v>
                </c:pt>
                <c:pt idx="7">
                  <c:v>22807.125</c:v>
                </c:pt>
                <c:pt idx="8">
                  <c:v>28200.75</c:v>
                </c:pt>
                <c:pt idx="9">
                  <c:v>34114.5</c:v>
                </c:pt>
                <c:pt idx="10">
                  <c:v>40534.125</c:v>
                </c:pt>
                <c:pt idx="11">
                  <c:v>47452.5</c:v>
                </c:pt>
                <c:pt idx="12">
                  <c:v>54146.4375</c:v>
                </c:pt>
                <c:pt idx="13">
                  <c:v>60655.125</c:v>
                </c:pt>
                <c:pt idx="14">
                  <c:v>67010.625</c:v>
                </c:pt>
                <c:pt idx="15">
                  <c:v>73216.5</c:v>
                </c:pt>
                <c:pt idx="16">
                  <c:v>79283.4375</c:v>
                </c:pt>
                <c:pt idx="17">
                  <c:v>85207.875</c:v>
                </c:pt>
                <c:pt idx="18">
                  <c:v>91000.5</c:v>
                </c:pt>
                <c:pt idx="19">
                  <c:v>96664.875</c:v>
                </c:pt>
                <c:pt idx="20">
                  <c:v>102197.4375</c:v>
                </c:pt>
                <c:pt idx="21">
                  <c:v>107601.75</c:v>
                </c:pt>
                <c:pt idx="22">
                  <c:v>112881.375</c:v>
                </c:pt>
                <c:pt idx="23">
                  <c:v>118032.75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'INPUT and OVERVIEW'!$C$140:$Z$140</c:f>
              <c:numCache>
                <c:formatCode>#,##0</c:formatCode>
                <c:ptCount val="24"/>
                <c:pt idx="0">
                  <c:v>8000.0</c:v>
                </c:pt>
                <c:pt idx="1">
                  <c:v>16000.0</c:v>
                </c:pt>
                <c:pt idx="2">
                  <c:v>24000.0</c:v>
                </c:pt>
                <c:pt idx="3">
                  <c:v>32000.0</c:v>
                </c:pt>
                <c:pt idx="4">
                  <c:v>40000.0</c:v>
                </c:pt>
                <c:pt idx="5">
                  <c:v>48000.0</c:v>
                </c:pt>
                <c:pt idx="6">
                  <c:v>56000.0</c:v>
                </c:pt>
                <c:pt idx="7">
                  <c:v>64000.0</c:v>
                </c:pt>
                <c:pt idx="8">
                  <c:v>72000.0</c:v>
                </c:pt>
                <c:pt idx="9">
                  <c:v>80000.0</c:v>
                </c:pt>
                <c:pt idx="10">
                  <c:v>88000.0</c:v>
                </c:pt>
                <c:pt idx="11">
                  <c:v>96000.0</c:v>
                </c:pt>
                <c:pt idx="12">
                  <c:v>96000.0</c:v>
                </c:pt>
                <c:pt idx="13">
                  <c:v>96000.0</c:v>
                </c:pt>
                <c:pt idx="14">
                  <c:v>96000.0</c:v>
                </c:pt>
                <c:pt idx="15">
                  <c:v>96000.0</c:v>
                </c:pt>
                <c:pt idx="16">
                  <c:v>96000.0</c:v>
                </c:pt>
                <c:pt idx="17">
                  <c:v>96000.0</c:v>
                </c:pt>
                <c:pt idx="18">
                  <c:v>96000.0</c:v>
                </c:pt>
                <c:pt idx="19">
                  <c:v>96000.0</c:v>
                </c:pt>
                <c:pt idx="20">
                  <c:v>96000.0</c:v>
                </c:pt>
                <c:pt idx="21">
                  <c:v>96000.0</c:v>
                </c:pt>
                <c:pt idx="22">
                  <c:v>96000.0</c:v>
                </c:pt>
                <c:pt idx="23">
                  <c:v>96000.0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102984"/>
        <c:axId val="-2075251656"/>
      </c:lineChart>
      <c:catAx>
        <c:axId val="-207010298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5251656"/>
        <c:crosses val="autoZero"/>
        <c:auto val="1"/>
        <c:lblAlgn val="ctr"/>
        <c:lblOffset val="100"/>
        <c:noMultiLvlLbl val="0"/>
      </c:catAx>
      <c:valAx>
        <c:axId val="-2075251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70102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Pre-debit attrition</a:t>
            </a:r>
            <a:r>
              <a:rPr lang="en-US" sz="1400" baseline="0"/>
              <a:t> %  Jan-Dec trend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'INPUT and OVERVIEW'!$B$35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val>
            <c:numRef>
              <c:f>'INPUT and OVERVIEW'!$C$24:$N$24</c:f>
              <c:numCache>
                <c:formatCode>#,#00%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0000920"/>
        <c:axId val="-2039199896"/>
      </c:barChart>
      <c:catAx>
        <c:axId val="-20500009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39199896"/>
        <c:crosses val="autoZero"/>
        <c:auto val="1"/>
        <c:lblAlgn val="ctr"/>
        <c:lblOffset val="100"/>
        <c:noMultiLvlLbl val="0"/>
      </c:catAx>
      <c:valAx>
        <c:axId val="-20391998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050000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Post-Debit Retention</a:t>
            </a:r>
            <a:r>
              <a:rPr lang="en-US" sz="1400" baseline="0"/>
              <a:t> %  Jan and Dec first 24 months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'INPUT and OVERVIEW'!$B$35</c:f>
              <c:strCache>
                <c:ptCount val="1"/>
                <c:pt idx="0">
                  <c:v>Jan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'INPUT and OVERVIEW'!$C$35:$Z$35</c:f>
              <c:numCache>
                <c:formatCode>#,#00%</c:formatCode>
                <c:ptCount val="24"/>
                <c:pt idx="0">
                  <c:v>1.0</c:v>
                </c:pt>
                <c:pt idx="1">
                  <c:v>0.93</c:v>
                </c:pt>
                <c:pt idx="2">
                  <c:v>0.87</c:v>
                </c:pt>
                <c:pt idx="3">
                  <c:v>0.85</c:v>
                </c:pt>
                <c:pt idx="4">
                  <c:v>0.82</c:v>
                </c:pt>
                <c:pt idx="5">
                  <c:v>0.81</c:v>
                </c:pt>
                <c:pt idx="6">
                  <c:v>0.78</c:v>
                </c:pt>
                <c:pt idx="7">
                  <c:v>0.76</c:v>
                </c:pt>
                <c:pt idx="8">
                  <c:v>0.75</c:v>
                </c:pt>
                <c:pt idx="9">
                  <c:v>0.73</c:v>
                </c:pt>
                <c:pt idx="10">
                  <c:v>0.71</c:v>
                </c:pt>
                <c:pt idx="11">
                  <c:v>0.7</c:v>
                </c:pt>
                <c:pt idx="12">
                  <c:v>0.685</c:v>
                </c:pt>
                <c:pt idx="13">
                  <c:v>0.67</c:v>
                </c:pt>
                <c:pt idx="14">
                  <c:v>0.655</c:v>
                </c:pt>
                <c:pt idx="15">
                  <c:v>0.64</c:v>
                </c:pt>
                <c:pt idx="16">
                  <c:v>0.625</c:v>
                </c:pt>
                <c:pt idx="17">
                  <c:v>0.61</c:v>
                </c:pt>
                <c:pt idx="18">
                  <c:v>0.595</c:v>
                </c:pt>
                <c:pt idx="19">
                  <c:v>0.58</c:v>
                </c:pt>
                <c:pt idx="20">
                  <c:v>0.565</c:v>
                </c:pt>
                <c:pt idx="21">
                  <c:v>0.55</c:v>
                </c:pt>
                <c:pt idx="22">
                  <c:v>0.535</c:v>
                </c:pt>
                <c:pt idx="23">
                  <c:v>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'INPUT and OVERVIEW'!$B$46</c:f>
              <c:strCache>
                <c:ptCount val="1"/>
                <c:pt idx="0">
                  <c:v>Dec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'INPUT and OVERVIEW'!$C$46:$Z$46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6669768"/>
        <c:axId val="-2075858904"/>
      </c:lineChart>
      <c:catAx>
        <c:axId val="-20466697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5858904"/>
        <c:crosses val="autoZero"/>
        <c:auto val="1"/>
        <c:lblAlgn val="ctr"/>
        <c:lblOffset val="100"/>
        <c:noMultiLvlLbl val="0"/>
      </c:catAx>
      <c:valAx>
        <c:axId val="-2075858904"/>
        <c:scaling>
          <c:orientation val="minMax"/>
          <c:max val="1.0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-2046669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Active</a:t>
            </a:r>
            <a:r>
              <a:rPr lang="en-US" sz="1400" baseline="0"/>
              <a:t> sign-ups</a:t>
            </a:r>
            <a:r>
              <a:rPr lang="en-US" sz="1400"/>
              <a:t>/donors first 12 months all batches</a:t>
            </a:r>
          </a:p>
        </c:rich>
      </c:tx>
      <c:layout>
        <c:manualLayout>
          <c:xMode val="edge"/>
          <c:yMode val="edge"/>
          <c:x val="0.261394554596338"/>
          <c:y val="0.0312391066775016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Sign-ups/donors</c:v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FF0000"/>
                </a:solidFill>
              </c:spPr>
            </c:marker>
            <c:bubble3D val="0"/>
          </c:dPt>
          <c:dPt>
            <c:idx val="1"/>
            <c:marker>
              <c:symbol val="circle"/>
              <c:size val="10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10"/>
              <c:spPr>
                <a:solidFill>
                  <a:srgbClr val="FF0000"/>
                </a:solidFill>
              </c:spPr>
            </c:marker>
            <c:bubble3D val="0"/>
          </c:dPt>
          <c:dPt>
            <c:idx val="12"/>
            <c:marker>
              <c:symbol val="circle"/>
              <c:size val="10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0.0240963855421687"/>
                  <c:y val="-0.0604982206405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860585197934599"/>
                  <c:y val="-0.02846975088967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154905335628228"/>
                  <c:y val="-0.0391459074733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361445783132529"/>
                  <c:y val="-0.04626362540981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'INPUT and OVERVIEW'!$B$96:$N$96</c:f>
              <c:numCache>
                <c:formatCode>_(* #.##0_);_(* \(#.##0\);_(* "-"??_);_(@_)</c:formatCode>
                <c:ptCount val="13"/>
                <c:pt idx="0" formatCode="General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'INPUT and OVERVIEW'!$B$97:$N$97</c:f>
              <c:numCache>
                <c:formatCode>_(* #.##0_);_(* \(#.##0\);_(* "-"??_);_(@_)</c:formatCode>
                <c:ptCount val="13"/>
                <c:pt idx="0">
                  <c:v>1200.0</c:v>
                </c:pt>
                <c:pt idx="1">
                  <c:v>1140.0</c:v>
                </c:pt>
                <c:pt idx="2">
                  <c:v>1060.2</c:v>
                </c:pt>
                <c:pt idx="3">
                  <c:v>991.7999999999998</c:v>
                </c:pt>
                <c:pt idx="4">
                  <c:v>969.0</c:v>
                </c:pt>
                <c:pt idx="5">
                  <c:v>934.7999999999998</c:v>
                </c:pt>
                <c:pt idx="6">
                  <c:v>923.4000000000002</c:v>
                </c:pt>
                <c:pt idx="7">
                  <c:v>889.2000000000001</c:v>
                </c:pt>
                <c:pt idx="8">
                  <c:v>866.4000000000002</c:v>
                </c:pt>
                <c:pt idx="9">
                  <c:v>855.0</c:v>
                </c:pt>
                <c:pt idx="10">
                  <c:v>832.2000000000001</c:v>
                </c:pt>
                <c:pt idx="11">
                  <c:v>809.4000000000002</c:v>
                </c:pt>
                <c:pt idx="12">
                  <c:v>798.0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4257112"/>
        <c:axId val="-2042027208"/>
      </c:lineChart>
      <c:catAx>
        <c:axId val="-2064257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42027208"/>
        <c:crossesAt val="0.0"/>
        <c:auto val="1"/>
        <c:lblAlgn val="ctr"/>
        <c:lblOffset val="100"/>
        <c:noMultiLvlLbl val="0"/>
      </c:catAx>
      <c:valAx>
        <c:axId val="-2042027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-2064257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38100</xdr:rowOff>
    </xdr:from>
    <xdr:to>
      <xdr:col>7</xdr:col>
      <xdr:colOff>749300</xdr:colOff>
      <xdr:row>20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88900</xdr:colOff>
      <xdr:row>2</xdr:row>
      <xdr:rowOff>38100</xdr:rowOff>
    </xdr:from>
    <xdr:to>
      <xdr:col>15</xdr:col>
      <xdr:colOff>279400</xdr:colOff>
      <xdr:row>20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7</xdr:col>
      <xdr:colOff>812800</xdr:colOff>
      <xdr:row>37</xdr:row>
      <xdr:rowOff>165100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127000</xdr:colOff>
      <xdr:row>20</xdr:row>
      <xdr:rowOff>165100</xdr:rowOff>
    </xdr:from>
    <xdr:to>
      <xdr:col>15</xdr:col>
      <xdr:colOff>304800</xdr:colOff>
      <xdr:row>37</xdr:row>
      <xdr:rowOff>139700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140"/>
  <sheetViews>
    <sheetView tabSelected="1" workbookViewId="0"/>
  </sheetViews>
  <sheetFormatPr baseColWidth="10" defaultRowHeight="16" customHeight="1" outlineLevelRow="1" x14ac:dyDescent="0"/>
  <cols>
    <col min="1" max="1" width="2.1640625" style="9" customWidth="1"/>
    <col min="2" max="2" width="29.5" style="9" customWidth="1"/>
    <col min="3" max="33" width="11" style="9" customWidth="1"/>
    <col min="34" max="16384" width="10.83203125" style="9"/>
  </cols>
  <sheetData>
    <row r="1" spans="1:16" ht="24" customHeight="1">
      <c r="A1" s="90" t="s">
        <v>41</v>
      </c>
      <c r="B1" s="90"/>
      <c r="C1" s="69"/>
      <c r="D1" s="69"/>
      <c r="F1" s="89">
        <v>2014</v>
      </c>
      <c r="I1" s="30" t="s">
        <v>32</v>
      </c>
      <c r="J1" s="88" t="s">
        <v>42</v>
      </c>
      <c r="K1" s="97"/>
      <c r="L1" s="97"/>
      <c r="M1" s="29" t="s">
        <v>31</v>
      </c>
    </row>
    <row r="2" spans="1:16" ht="16" customHeight="1">
      <c r="B2" s="12"/>
    </row>
    <row r="3" spans="1:16" ht="16" customHeight="1">
      <c r="B3" s="31" t="s">
        <v>43</v>
      </c>
      <c r="C3" s="62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5</v>
      </c>
      <c r="I3" s="63" t="s">
        <v>6</v>
      </c>
      <c r="J3" s="63" t="s">
        <v>7</v>
      </c>
      <c r="K3" s="63" t="s">
        <v>8</v>
      </c>
      <c r="L3" s="63" t="s">
        <v>9</v>
      </c>
      <c r="M3" s="63" t="s">
        <v>10</v>
      </c>
      <c r="N3" s="63" t="s">
        <v>11</v>
      </c>
      <c r="O3" s="62">
        <f>F1</f>
        <v>2014</v>
      </c>
      <c r="P3" s="64">
        <f>O3+1</f>
        <v>2015</v>
      </c>
    </row>
    <row r="4" spans="1:16" ht="16" customHeight="1">
      <c r="B4" s="33" t="s">
        <v>44</v>
      </c>
      <c r="C4" s="52">
        <f>C25</f>
        <v>95</v>
      </c>
      <c r="D4" s="42">
        <f t="shared" ref="D4:N4" si="0">D25</f>
        <v>95</v>
      </c>
      <c r="E4" s="42">
        <f t="shared" si="0"/>
        <v>95</v>
      </c>
      <c r="F4" s="42">
        <f t="shared" si="0"/>
        <v>95</v>
      </c>
      <c r="G4" s="42">
        <f t="shared" si="0"/>
        <v>95</v>
      </c>
      <c r="H4" s="42">
        <f t="shared" si="0"/>
        <v>95</v>
      </c>
      <c r="I4" s="42">
        <f t="shared" si="0"/>
        <v>95</v>
      </c>
      <c r="J4" s="42">
        <f t="shared" si="0"/>
        <v>95</v>
      </c>
      <c r="K4" s="42">
        <f t="shared" si="0"/>
        <v>95</v>
      </c>
      <c r="L4" s="42">
        <f t="shared" si="0"/>
        <v>95</v>
      </c>
      <c r="M4" s="42">
        <f t="shared" si="0"/>
        <v>95</v>
      </c>
      <c r="N4" s="42">
        <f t="shared" si="0"/>
        <v>95</v>
      </c>
      <c r="O4" s="55">
        <f>SUM(C4:N4)</f>
        <v>1140</v>
      </c>
      <c r="P4" s="58"/>
    </row>
    <row r="5" spans="1:16" ht="16" customHeight="1">
      <c r="B5" s="33" t="s">
        <v>45</v>
      </c>
      <c r="C5" s="52">
        <f>C4</f>
        <v>95</v>
      </c>
      <c r="D5" s="42">
        <f>C5+D4</f>
        <v>190</v>
      </c>
      <c r="E5" s="42">
        <f t="shared" ref="E5:N5" si="1">D5+E4</f>
        <v>285</v>
      </c>
      <c r="F5" s="42">
        <f t="shared" si="1"/>
        <v>380</v>
      </c>
      <c r="G5" s="42">
        <f t="shared" si="1"/>
        <v>475</v>
      </c>
      <c r="H5" s="42">
        <f t="shared" si="1"/>
        <v>570</v>
      </c>
      <c r="I5" s="42">
        <f t="shared" si="1"/>
        <v>665</v>
      </c>
      <c r="J5" s="42">
        <f t="shared" si="1"/>
        <v>760</v>
      </c>
      <c r="K5" s="42">
        <f t="shared" si="1"/>
        <v>855</v>
      </c>
      <c r="L5" s="42">
        <f t="shared" si="1"/>
        <v>950</v>
      </c>
      <c r="M5" s="42">
        <f t="shared" si="1"/>
        <v>1045</v>
      </c>
      <c r="N5" s="42">
        <f t="shared" si="1"/>
        <v>1140</v>
      </c>
      <c r="O5" s="55">
        <f>N5</f>
        <v>1140</v>
      </c>
      <c r="P5" s="58"/>
    </row>
    <row r="6" spans="1:16" ht="16" customHeight="1">
      <c r="B6" s="33" t="s">
        <v>46</v>
      </c>
      <c r="C6" s="52">
        <f>C77</f>
        <v>95</v>
      </c>
      <c r="D6" s="42">
        <f t="shared" ref="D6:N6" si="2">D77</f>
        <v>183.35</v>
      </c>
      <c r="E6" s="42">
        <f t="shared" si="2"/>
        <v>266</v>
      </c>
      <c r="F6" s="42">
        <f t="shared" si="2"/>
        <v>346.75</v>
      </c>
      <c r="G6" s="42">
        <f t="shared" si="2"/>
        <v>424.65</v>
      </c>
      <c r="H6" s="42">
        <f t="shared" si="2"/>
        <v>501.6</v>
      </c>
      <c r="I6" s="42">
        <f t="shared" si="2"/>
        <v>575.69999999999993</v>
      </c>
      <c r="J6" s="42">
        <f t="shared" si="2"/>
        <v>647.9</v>
      </c>
      <c r="K6" s="42">
        <f t="shared" si="2"/>
        <v>719.15</v>
      </c>
      <c r="L6" s="42">
        <f t="shared" si="2"/>
        <v>788.5</v>
      </c>
      <c r="M6" s="42">
        <f t="shared" si="2"/>
        <v>855.95</v>
      </c>
      <c r="N6" s="42">
        <f t="shared" si="2"/>
        <v>922.44999999999993</v>
      </c>
      <c r="O6" s="55"/>
      <c r="P6" s="58"/>
    </row>
    <row r="7" spans="1:16" ht="16" customHeight="1">
      <c r="B7" s="103"/>
      <c r="C7" s="5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55"/>
      <c r="P7" s="58"/>
    </row>
    <row r="8" spans="1:16" ht="16" customHeight="1">
      <c r="B8" s="32" t="s">
        <v>28</v>
      </c>
      <c r="C8" s="52">
        <f>C112</f>
        <v>712.5</v>
      </c>
      <c r="D8" s="42">
        <f>D112</f>
        <v>1375.125</v>
      </c>
      <c r="E8" s="42">
        <f>E112</f>
        <v>1995</v>
      </c>
      <c r="F8" s="42">
        <f>F112</f>
        <v>2600.625</v>
      </c>
      <c r="G8" s="42">
        <f>G112</f>
        <v>3184.875</v>
      </c>
      <c r="H8" s="42">
        <f>H112</f>
        <v>3762</v>
      </c>
      <c r="I8" s="42">
        <f>I112</f>
        <v>4317.75</v>
      </c>
      <c r="J8" s="42">
        <f>J112</f>
        <v>4859.25</v>
      </c>
      <c r="K8" s="42">
        <f>K112</f>
        <v>5393.625</v>
      </c>
      <c r="L8" s="42">
        <f>L112</f>
        <v>5913.75</v>
      </c>
      <c r="M8" s="42">
        <f>M112</f>
        <v>6419.625</v>
      </c>
      <c r="N8" s="42">
        <f>N112</f>
        <v>6918.375</v>
      </c>
      <c r="O8" s="55">
        <f>SUM(C8:N8)</f>
        <v>47452.5</v>
      </c>
      <c r="P8" s="58">
        <f>P9-O8</f>
        <v>70580.25</v>
      </c>
    </row>
    <row r="9" spans="1:16" ht="16" customHeight="1">
      <c r="B9" s="32" t="s">
        <v>15</v>
      </c>
      <c r="C9" s="52">
        <f>C8</f>
        <v>712.5</v>
      </c>
      <c r="D9" s="42">
        <f>C9+D8</f>
        <v>2087.625</v>
      </c>
      <c r="E9" s="42">
        <f t="shared" ref="E9:N9" si="3">D9+E8</f>
        <v>4082.625</v>
      </c>
      <c r="F9" s="42">
        <f t="shared" si="3"/>
        <v>6683.25</v>
      </c>
      <c r="G9" s="42">
        <f t="shared" si="3"/>
        <v>9868.125</v>
      </c>
      <c r="H9" s="42">
        <f t="shared" si="3"/>
        <v>13630.125</v>
      </c>
      <c r="I9" s="42">
        <f t="shared" si="3"/>
        <v>17947.875</v>
      </c>
      <c r="J9" s="42">
        <f t="shared" si="3"/>
        <v>22807.125</v>
      </c>
      <c r="K9" s="42">
        <f t="shared" si="3"/>
        <v>28200.75</v>
      </c>
      <c r="L9" s="42">
        <f t="shared" si="3"/>
        <v>34114.5</v>
      </c>
      <c r="M9" s="42">
        <f t="shared" si="3"/>
        <v>40534.125</v>
      </c>
      <c r="N9" s="42">
        <f t="shared" si="3"/>
        <v>47452.5</v>
      </c>
      <c r="O9" s="55">
        <f>N9</f>
        <v>47452.5</v>
      </c>
      <c r="P9" s="58">
        <f>N131</f>
        <v>118032.75</v>
      </c>
    </row>
    <row r="10" spans="1:16" ht="16" customHeight="1">
      <c r="B10" s="32" t="s">
        <v>29</v>
      </c>
      <c r="C10" s="53">
        <f>SUM(C100:N100)</f>
        <v>6918.375</v>
      </c>
      <c r="D10" s="50">
        <f>SUM(D101:N101)+C119</f>
        <v>6918.375</v>
      </c>
      <c r="E10" s="50">
        <f>SUM(E102:N102)+SUM(C120:D120)</f>
        <v>6918.375</v>
      </c>
      <c r="F10" s="50">
        <f>SUM(F103:N103)+SUM(C121:E121)</f>
        <v>6918.375</v>
      </c>
      <c r="G10" s="50">
        <f>SUM(G104:N104)+SUM(C122:F122)</f>
        <v>6918.375</v>
      </c>
      <c r="H10" s="50">
        <f>SUM(H105:N105)+SUM(C123:G123)</f>
        <v>6918.375</v>
      </c>
      <c r="I10" s="50">
        <f>SUM(I106:N106)+SUM(C124:H124)</f>
        <v>6918.375</v>
      </c>
      <c r="J10" s="50">
        <f>SUM(J107:N107)+SUM(C125:I125)</f>
        <v>6918.375</v>
      </c>
      <c r="K10" s="50">
        <f>SUM(K108:N108)+SUM(C126:J126)</f>
        <v>6918.375</v>
      </c>
      <c r="L10" s="50">
        <f>SUM(L109:N109)+SUM(C127:K127)</f>
        <v>6918.375</v>
      </c>
      <c r="M10" s="50">
        <f>SUM(M110:N110)+SUM(C128:L128)</f>
        <v>6918.375</v>
      </c>
      <c r="N10" s="50">
        <f>N111+SUM(C129:M129)</f>
        <v>6918.375</v>
      </c>
      <c r="O10" s="55">
        <f>SUM(C10:N10)</f>
        <v>83020.5</v>
      </c>
      <c r="P10" s="59"/>
    </row>
    <row r="11" spans="1:16" ht="16" customHeight="1">
      <c r="B11" s="33"/>
      <c r="C11" s="54"/>
      <c r="D11" s="48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56"/>
      <c r="P11" s="60"/>
    </row>
    <row r="12" spans="1:16" ht="16" customHeight="1">
      <c r="B12" s="32" t="s">
        <v>39</v>
      </c>
      <c r="C12" s="52">
        <f>C139</f>
        <v>8000</v>
      </c>
      <c r="D12" s="42">
        <f>D139</f>
        <v>8000</v>
      </c>
      <c r="E12" s="42">
        <f>E139</f>
        <v>8000</v>
      </c>
      <c r="F12" s="42">
        <f>F139</f>
        <v>8000</v>
      </c>
      <c r="G12" s="42">
        <f>G139</f>
        <v>8000</v>
      </c>
      <c r="H12" s="42">
        <f>H139</f>
        <v>8000</v>
      </c>
      <c r="I12" s="42">
        <f>I139</f>
        <v>8000</v>
      </c>
      <c r="J12" s="42">
        <f>J139</f>
        <v>8000</v>
      </c>
      <c r="K12" s="42">
        <f>K139</f>
        <v>8000</v>
      </c>
      <c r="L12" s="42">
        <f>L139</f>
        <v>8000</v>
      </c>
      <c r="M12" s="42">
        <f>M139</f>
        <v>8000</v>
      </c>
      <c r="N12" s="42">
        <f>N139</f>
        <v>8000</v>
      </c>
      <c r="O12" s="55">
        <f>SUM(C12:N12)</f>
        <v>96000</v>
      </c>
      <c r="P12" s="58"/>
    </row>
    <row r="13" spans="1:16" ht="16" customHeight="1">
      <c r="B13" s="33" t="s">
        <v>40</v>
      </c>
      <c r="C13" s="52">
        <f>C12</f>
        <v>8000</v>
      </c>
      <c r="D13" s="42">
        <f>C13+D12</f>
        <v>16000</v>
      </c>
      <c r="E13" s="42">
        <f t="shared" ref="E13:N13" si="4">D13+E12</f>
        <v>24000</v>
      </c>
      <c r="F13" s="42">
        <f t="shared" si="4"/>
        <v>32000</v>
      </c>
      <c r="G13" s="42">
        <f t="shared" si="4"/>
        <v>40000</v>
      </c>
      <c r="H13" s="42">
        <f t="shared" si="4"/>
        <v>48000</v>
      </c>
      <c r="I13" s="42">
        <f t="shared" si="4"/>
        <v>56000</v>
      </c>
      <c r="J13" s="42">
        <f t="shared" si="4"/>
        <v>64000</v>
      </c>
      <c r="K13" s="42">
        <f t="shared" si="4"/>
        <v>72000</v>
      </c>
      <c r="L13" s="42">
        <f t="shared" si="4"/>
        <v>80000</v>
      </c>
      <c r="M13" s="42">
        <f t="shared" si="4"/>
        <v>88000</v>
      </c>
      <c r="N13" s="42">
        <f t="shared" si="4"/>
        <v>96000</v>
      </c>
      <c r="O13" s="55">
        <f>N13</f>
        <v>96000</v>
      </c>
      <c r="P13" s="60"/>
    </row>
    <row r="14" spans="1:16" ht="16" customHeight="1">
      <c r="B14" s="33"/>
      <c r="C14" s="54"/>
      <c r="D14" s="48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56"/>
      <c r="P14" s="60"/>
    </row>
    <row r="15" spans="1:16" ht="16" customHeight="1">
      <c r="B15" s="32" t="s">
        <v>16</v>
      </c>
      <c r="C15" s="52">
        <f>C8-C12</f>
        <v>-7287.5</v>
      </c>
      <c r="D15" s="42">
        <f t="shared" ref="D15:N15" si="5">D8-D12</f>
        <v>-6624.875</v>
      </c>
      <c r="E15" s="42">
        <f t="shared" si="5"/>
        <v>-6005</v>
      </c>
      <c r="F15" s="42">
        <f t="shared" si="5"/>
        <v>-5399.375</v>
      </c>
      <c r="G15" s="42">
        <f t="shared" si="5"/>
        <v>-4815.125</v>
      </c>
      <c r="H15" s="42">
        <f t="shared" si="5"/>
        <v>-4238</v>
      </c>
      <c r="I15" s="42">
        <f t="shared" si="5"/>
        <v>-3682.25</v>
      </c>
      <c r="J15" s="42">
        <f t="shared" si="5"/>
        <v>-3140.75</v>
      </c>
      <c r="K15" s="42">
        <f t="shared" si="5"/>
        <v>-2606.375</v>
      </c>
      <c r="L15" s="42">
        <f t="shared" si="5"/>
        <v>-2086.25</v>
      </c>
      <c r="M15" s="42">
        <f t="shared" si="5"/>
        <v>-1580.375</v>
      </c>
      <c r="N15" s="42">
        <f t="shared" si="5"/>
        <v>-1081.625</v>
      </c>
      <c r="O15" s="55">
        <f>O8-O12</f>
        <v>-48547.5</v>
      </c>
      <c r="P15" s="58">
        <f>P8-P12</f>
        <v>70580.25</v>
      </c>
    </row>
    <row r="16" spans="1:16" ht="16" customHeight="1">
      <c r="B16" s="32" t="s">
        <v>17</v>
      </c>
      <c r="C16" s="52">
        <f>C15</f>
        <v>-7287.5</v>
      </c>
      <c r="D16" s="42">
        <f>C16+D15</f>
        <v>-13912.375</v>
      </c>
      <c r="E16" s="42">
        <f t="shared" ref="E16:N16" si="6">D16+E15</f>
        <v>-19917.375</v>
      </c>
      <c r="F16" s="42">
        <f t="shared" si="6"/>
        <v>-25316.75</v>
      </c>
      <c r="G16" s="42">
        <f t="shared" si="6"/>
        <v>-30131.875</v>
      </c>
      <c r="H16" s="42">
        <f t="shared" si="6"/>
        <v>-34369.875</v>
      </c>
      <c r="I16" s="42">
        <f t="shared" si="6"/>
        <v>-38052.125</v>
      </c>
      <c r="J16" s="42">
        <f t="shared" si="6"/>
        <v>-41192.875</v>
      </c>
      <c r="K16" s="42">
        <f t="shared" si="6"/>
        <v>-43799.25</v>
      </c>
      <c r="L16" s="42">
        <f t="shared" si="6"/>
        <v>-45885.5</v>
      </c>
      <c r="M16" s="42">
        <f t="shared" si="6"/>
        <v>-47465.875</v>
      </c>
      <c r="N16" s="42">
        <f t="shared" si="6"/>
        <v>-48547.5</v>
      </c>
      <c r="O16" s="55">
        <f>N16</f>
        <v>-48547.5</v>
      </c>
      <c r="P16" s="58">
        <f>O16+P15</f>
        <v>22032.75</v>
      </c>
    </row>
    <row r="17" spans="1:16" ht="16" customHeight="1">
      <c r="B17" s="32"/>
      <c r="C17" s="54"/>
      <c r="D17" s="48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55"/>
      <c r="P17" s="58"/>
    </row>
    <row r="18" spans="1:16" ht="16" customHeight="1">
      <c r="B18" s="32" t="s">
        <v>47</v>
      </c>
      <c r="C18" s="65">
        <f>C8/C12</f>
        <v>8.9062500000000003E-2</v>
      </c>
      <c r="D18" s="66">
        <f t="shared" ref="D18:M18" si="7">D8/D12</f>
        <v>0.17189062499999999</v>
      </c>
      <c r="E18" s="66">
        <f t="shared" si="7"/>
        <v>0.24937500000000001</v>
      </c>
      <c r="F18" s="66">
        <f t="shared" si="7"/>
        <v>0.325078125</v>
      </c>
      <c r="G18" s="66">
        <f t="shared" si="7"/>
        <v>0.39810937499999999</v>
      </c>
      <c r="H18" s="66">
        <f t="shared" si="7"/>
        <v>0.47025</v>
      </c>
      <c r="I18" s="66">
        <f t="shared" si="7"/>
        <v>0.53971875000000002</v>
      </c>
      <c r="J18" s="66">
        <f t="shared" si="7"/>
        <v>0.60740625000000004</v>
      </c>
      <c r="K18" s="66">
        <f t="shared" si="7"/>
        <v>0.67420312500000001</v>
      </c>
      <c r="L18" s="66">
        <f t="shared" si="7"/>
        <v>0.73921875000000004</v>
      </c>
      <c r="M18" s="66">
        <f t="shared" si="7"/>
        <v>0.80245312499999999</v>
      </c>
      <c r="N18" s="66">
        <f>N8/N12</f>
        <v>0.86479687500000002</v>
      </c>
      <c r="O18" s="57">
        <f>O8/O12</f>
        <v>0.49429687500000002</v>
      </c>
      <c r="P18" s="58"/>
    </row>
    <row r="19" spans="1:16" ht="25">
      <c r="B19" s="102" t="s">
        <v>14</v>
      </c>
      <c r="C19" s="51">
        <f t="shared" ref="C19:N19" si="8">C10/C12</f>
        <v>0.86479687500000002</v>
      </c>
      <c r="D19" s="47">
        <f t="shared" si="8"/>
        <v>0.86479687500000002</v>
      </c>
      <c r="E19" s="47">
        <f t="shared" si="8"/>
        <v>0.86479687500000002</v>
      </c>
      <c r="F19" s="47">
        <f t="shared" si="8"/>
        <v>0.86479687500000002</v>
      </c>
      <c r="G19" s="47">
        <f t="shared" si="8"/>
        <v>0.86479687500000002</v>
      </c>
      <c r="H19" s="47">
        <f t="shared" si="8"/>
        <v>0.86479687500000002</v>
      </c>
      <c r="I19" s="47">
        <f t="shared" si="8"/>
        <v>0.86479687500000002</v>
      </c>
      <c r="J19" s="47">
        <f t="shared" si="8"/>
        <v>0.86479687500000002</v>
      </c>
      <c r="K19" s="47">
        <f t="shared" si="8"/>
        <v>0.86479687500000002</v>
      </c>
      <c r="L19" s="47">
        <f t="shared" si="8"/>
        <v>0.86479687500000002</v>
      </c>
      <c r="M19" s="47">
        <f t="shared" si="8"/>
        <v>0.86479687500000002</v>
      </c>
      <c r="N19" s="47">
        <f t="shared" si="8"/>
        <v>0.86479687500000002</v>
      </c>
      <c r="O19" s="101">
        <f>O10/O12</f>
        <v>0.86479687500000002</v>
      </c>
      <c r="P19" s="61"/>
    </row>
    <row r="20" spans="1:16" ht="16" customHeight="1">
      <c r="B20" s="12"/>
    </row>
    <row r="21" spans="1:16" ht="16" customHeight="1">
      <c r="B21" s="12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6" ht="16" customHeight="1">
      <c r="B22" s="20"/>
      <c r="C22" s="98" t="s">
        <v>0</v>
      </c>
      <c r="D22" s="99" t="s">
        <v>1</v>
      </c>
      <c r="E22" s="99" t="s">
        <v>2</v>
      </c>
      <c r="F22" s="99" t="s">
        <v>3</v>
      </c>
      <c r="G22" s="99" t="s">
        <v>4</v>
      </c>
      <c r="H22" s="99" t="s">
        <v>5</v>
      </c>
      <c r="I22" s="99" t="s">
        <v>6</v>
      </c>
      <c r="J22" s="99" t="s">
        <v>7</v>
      </c>
      <c r="K22" s="99" t="s">
        <v>8</v>
      </c>
      <c r="L22" s="99" t="s">
        <v>9</v>
      </c>
      <c r="M22" s="99" t="s">
        <v>10</v>
      </c>
      <c r="N22" s="99" t="s">
        <v>11</v>
      </c>
      <c r="O22" s="99" t="s">
        <v>12</v>
      </c>
    </row>
    <row r="23" spans="1:16" ht="16" customHeight="1">
      <c r="A23" s="79"/>
      <c r="B23" s="22" t="s">
        <v>13</v>
      </c>
      <c r="C23" s="91">
        <v>100</v>
      </c>
      <c r="D23" s="91">
        <v>100</v>
      </c>
      <c r="E23" s="91">
        <v>100</v>
      </c>
      <c r="F23" s="91">
        <v>100</v>
      </c>
      <c r="G23" s="91">
        <v>100</v>
      </c>
      <c r="H23" s="91">
        <v>100</v>
      </c>
      <c r="I23" s="91">
        <v>100</v>
      </c>
      <c r="J23" s="91">
        <v>100</v>
      </c>
      <c r="K23" s="91">
        <v>100</v>
      </c>
      <c r="L23" s="91">
        <v>100</v>
      </c>
      <c r="M23" s="91">
        <v>100</v>
      </c>
      <c r="N23" s="91">
        <v>100</v>
      </c>
      <c r="O23" s="80">
        <f>SUM(C23:N23)</f>
        <v>1200</v>
      </c>
    </row>
    <row r="24" spans="1:16" ht="16" customHeight="1">
      <c r="A24" s="79"/>
      <c r="B24" s="22" t="s">
        <v>36</v>
      </c>
      <c r="C24" s="92">
        <v>0.05</v>
      </c>
      <c r="D24" s="92">
        <f>C24</f>
        <v>0.05</v>
      </c>
      <c r="E24" s="92">
        <f t="shared" ref="E24:N24" si="9">D24</f>
        <v>0.05</v>
      </c>
      <c r="F24" s="92">
        <f t="shared" si="9"/>
        <v>0.05</v>
      </c>
      <c r="G24" s="92">
        <f t="shared" si="9"/>
        <v>0.05</v>
      </c>
      <c r="H24" s="92">
        <f t="shared" si="9"/>
        <v>0.05</v>
      </c>
      <c r="I24" s="92">
        <f t="shared" si="9"/>
        <v>0.05</v>
      </c>
      <c r="J24" s="92">
        <f t="shared" si="9"/>
        <v>0.05</v>
      </c>
      <c r="K24" s="92">
        <f t="shared" si="9"/>
        <v>0.05</v>
      </c>
      <c r="L24" s="92">
        <f t="shared" si="9"/>
        <v>0.05</v>
      </c>
      <c r="M24" s="92">
        <f t="shared" si="9"/>
        <v>0.05</v>
      </c>
      <c r="N24" s="92">
        <f t="shared" si="9"/>
        <v>0.05</v>
      </c>
      <c r="O24" s="81">
        <f>100%-(O25/O23)</f>
        <v>5.0000000000000044E-2</v>
      </c>
    </row>
    <row r="25" spans="1:16" ht="16" customHeight="1">
      <c r="A25" s="79"/>
      <c r="B25" s="22" t="s">
        <v>22</v>
      </c>
      <c r="C25" s="82">
        <f>C65</f>
        <v>95</v>
      </c>
      <c r="D25" s="82">
        <f>D66</f>
        <v>95</v>
      </c>
      <c r="E25" s="82">
        <f>E67</f>
        <v>95</v>
      </c>
      <c r="F25" s="82">
        <f>F68</f>
        <v>95</v>
      </c>
      <c r="G25" s="82">
        <f>G69</f>
        <v>95</v>
      </c>
      <c r="H25" s="82">
        <f>H70</f>
        <v>95</v>
      </c>
      <c r="I25" s="82">
        <f>I71</f>
        <v>95</v>
      </c>
      <c r="J25" s="82">
        <f>J72</f>
        <v>95</v>
      </c>
      <c r="K25" s="82">
        <f>K73</f>
        <v>95</v>
      </c>
      <c r="L25" s="82">
        <f>L74</f>
        <v>95</v>
      </c>
      <c r="M25" s="82">
        <f>M75</f>
        <v>95</v>
      </c>
      <c r="N25" s="82">
        <f>N76</f>
        <v>95</v>
      </c>
      <c r="O25" s="80">
        <f>SUM(C25:N25)</f>
        <v>1140</v>
      </c>
    </row>
    <row r="27" spans="1:16" ht="16" customHeight="1">
      <c r="B27" s="22" t="s">
        <v>37</v>
      </c>
      <c r="C27" s="93">
        <v>7.5</v>
      </c>
      <c r="D27" s="93">
        <f>C27</f>
        <v>7.5</v>
      </c>
      <c r="E27" s="93">
        <f t="shared" ref="E27:N27" si="10">D27</f>
        <v>7.5</v>
      </c>
      <c r="F27" s="93">
        <f t="shared" si="10"/>
        <v>7.5</v>
      </c>
      <c r="G27" s="93">
        <f t="shared" si="10"/>
        <v>7.5</v>
      </c>
      <c r="H27" s="93">
        <f t="shared" si="10"/>
        <v>7.5</v>
      </c>
      <c r="I27" s="93">
        <f t="shared" si="10"/>
        <v>7.5</v>
      </c>
      <c r="J27" s="93">
        <f t="shared" si="10"/>
        <v>7.5</v>
      </c>
      <c r="K27" s="93">
        <f t="shared" si="10"/>
        <v>7.5</v>
      </c>
      <c r="L27" s="93">
        <f t="shared" si="10"/>
        <v>7.5</v>
      </c>
      <c r="M27" s="93">
        <f t="shared" si="10"/>
        <v>7.5</v>
      </c>
      <c r="N27" s="93">
        <f t="shared" si="10"/>
        <v>7.5</v>
      </c>
      <c r="O27" s="44">
        <f>(C25*C27+D25*D27+E25*E27+F25*F27+G25*G27+H25*H27+I25*I27+J25*J27+K25*K27+L25*L27+M25*M27+N25*N27)/O25</f>
        <v>7.5</v>
      </c>
    </row>
    <row r="28" spans="1:16" s="10" customFormat="1" ht="16" customHeight="1">
      <c r="C28" s="70"/>
      <c r="D28" s="13"/>
      <c r="L28" s="14"/>
    </row>
    <row r="29" spans="1:16" s="10" customFormat="1" ht="16" customHeight="1">
      <c r="B29" s="23" t="s">
        <v>26</v>
      </c>
      <c r="C29" s="93">
        <v>80</v>
      </c>
      <c r="D29" s="93">
        <f>C29</f>
        <v>80</v>
      </c>
      <c r="E29" s="93">
        <f t="shared" ref="E29:N29" si="11">D29</f>
        <v>80</v>
      </c>
      <c r="F29" s="93">
        <f t="shared" si="11"/>
        <v>80</v>
      </c>
      <c r="G29" s="93">
        <f t="shared" si="11"/>
        <v>80</v>
      </c>
      <c r="H29" s="93">
        <f t="shared" si="11"/>
        <v>80</v>
      </c>
      <c r="I29" s="93">
        <f t="shared" si="11"/>
        <v>80</v>
      </c>
      <c r="J29" s="93">
        <f t="shared" si="11"/>
        <v>80</v>
      </c>
      <c r="K29" s="93">
        <f t="shared" si="11"/>
        <v>80</v>
      </c>
      <c r="L29" s="93">
        <f t="shared" si="11"/>
        <v>80</v>
      </c>
      <c r="M29" s="93">
        <f t="shared" si="11"/>
        <v>80</v>
      </c>
      <c r="N29" s="93">
        <f t="shared" si="11"/>
        <v>80</v>
      </c>
      <c r="O29" s="44">
        <f>(C23*C29+D23*D29+E23*E29+F23*F29+G23*G29+H23*H29+I23*I29+J23*J29+K23*K29+L23*L29+M23*M29+N23*N29)/O23</f>
        <v>80</v>
      </c>
    </row>
    <row r="30" spans="1:16" s="10" customFormat="1" ht="16" customHeight="1">
      <c r="B30" s="23" t="s">
        <v>35</v>
      </c>
      <c r="C30" s="94">
        <v>0</v>
      </c>
      <c r="D30" s="94">
        <f>C30</f>
        <v>0</v>
      </c>
      <c r="E30" s="94">
        <f t="shared" ref="E30:N30" si="12">D30</f>
        <v>0</v>
      </c>
      <c r="F30" s="94">
        <f t="shared" si="12"/>
        <v>0</v>
      </c>
      <c r="G30" s="94">
        <f t="shared" si="12"/>
        <v>0</v>
      </c>
      <c r="H30" s="94">
        <f t="shared" si="12"/>
        <v>0</v>
      </c>
      <c r="I30" s="94">
        <f t="shared" si="12"/>
        <v>0</v>
      </c>
      <c r="J30" s="94">
        <f t="shared" si="12"/>
        <v>0</v>
      </c>
      <c r="K30" s="94">
        <f t="shared" si="12"/>
        <v>0</v>
      </c>
      <c r="L30" s="94">
        <f t="shared" si="12"/>
        <v>0</v>
      </c>
      <c r="M30" s="94">
        <f t="shared" si="12"/>
        <v>0</v>
      </c>
      <c r="N30" s="94">
        <f t="shared" si="12"/>
        <v>0</v>
      </c>
    </row>
    <row r="31" spans="1:16" s="10" customFormat="1" ht="16" customHeight="1">
      <c r="B31" s="23" t="s">
        <v>23</v>
      </c>
      <c r="C31" s="43">
        <f>C139/C23</f>
        <v>80</v>
      </c>
      <c r="D31" s="43">
        <f>D139/D23</f>
        <v>80</v>
      </c>
      <c r="E31" s="43">
        <f>E139/E23</f>
        <v>80</v>
      </c>
      <c r="F31" s="43">
        <f>F139/F23</f>
        <v>80</v>
      </c>
      <c r="G31" s="43">
        <f>G139/G23</f>
        <v>80</v>
      </c>
      <c r="H31" s="43">
        <f>H139/H23</f>
        <v>80</v>
      </c>
      <c r="I31" s="43">
        <f>I139/I23</f>
        <v>80</v>
      </c>
      <c r="J31" s="43">
        <f>J139/J23</f>
        <v>80</v>
      </c>
      <c r="K31" s="43">
        <f>K139/K23</f>
        <v>80</v>
      </c>
      <c r="L31" s="43">
        <f>L139/L23</f>
        <v>80</v>
      </c>
      <c r="M31" s="43">
        <f>M139/M23</f>
        <v>80</v>
      </c>
      <c r="N31" s="43">
        <f>N139/N23</f>
        <v>80</v>
      </c>
      <c r="O31" s="44">
        <f>O139/O23</f>
        <v>80</v>
      </c>
    </row>
    <row r="32" spans="1:16" s="10" customFormat="1" ht="16" customHeight="1">
      <c r="B32" s="23" t="s">
        <v>27</v>
      </c>
      <c r="C32" s="43">
        <f>C139/C25</f>
        <v>84.21052631578948</v>
      </c>
      <c r="D32" s="43">
        <f>D139/D25</f>
        <v>84.21052631578948</v>
      </c>
      <c r="E32" s="43">
        <f>E139/E25</f>
        <v>84.21052631578948</v>
      </c>
      <c r="F32" s="43">
        <f>F139/F25</f>
        <v>84.21052631578948</v>
      </c>
      <c r="G32" s="43">
        <f>G139/G25</f>
        <v>84.21052631578948</v>
      </c>
      <c r="H32" s="43">
        <f>H139/H25</f>
        <v>84.21052631578948</v>
      </c>
      <c r="I32" s="43">
        <f>I139/I25</f>
        <v>84.21052631578948</v>
      </c>
      <c r="J32" s="43">
        <f>J139/J25</f>
        <v>84.21052631578948</v>
      </c>
      <c r="K32" s="43">
        <f>K139/K25</f>
        <v>84.21052631578948</v>
      </c>
      <c r="L32" s="43">
        <f>L139/L25</f>
        <v>84.21052631578948</v>
      </c>
      <c r="M32" s="43">
        <f>M139/M25</f>
        <v>84.21052631578948</v>
      </c>
      <c r="N32" s="43">
        <f>N139/N25</f>
        <v>84.21052631578948</v>
      </c>
      <c r="O32" s="44">
        <f>O139/O25</f>
        <v>84.21052631578948</v>
      </c>
    </row>
    <row r="33" spans="2:26" s="10" customFormat="1" ht="16" customHeight="1">
      <c r="B33" s="20"/>
      <c r="D33" s="13"/>
      <c r="E33" s="25"/>
      <c r="F33" s="25"/>
      <c r="G33" s="25"/>
      <c r="H33" s="39"/>
      <c r="L33" s="14"/>
    </row>
    <row r="34" spans="2:26" s="10" customFormat="1" ht="16" customHeight="1">
      <c r="B34" s="23" t="s">
        <v>38</v>
      </c>
      <c r="C34" s="24">
        <v>1</v>
      </c>
      <c r="D34" s="24">
        <v>2</v>
      </c>
      <c r="E34" s="24">
        <v>3</v>
      </c>
      <c r="F34" s="24">
        <v>4</v>
      </c>
      <c r="G34" s="24">
        <v>5</v>
      </c>
      <c r="H34" s="24">
        <v>6</v>
      </c>
      <c r="I34" s="24">
        <v>7</v>
      </c>
      <c r="J34" s="24">
        <v>8</v>
      </c>
      <c r="K34" s="24">
        <v>9</v>
      </c>
      <c r="L34" s="24">
        <v>10</v>
      </c>
      <c r="M34" s="24">
        <v>11</v>
      </c>
      <c r="N34" s="24">
        <v>12</v>
      </c>
      <c r="O34" s="24">
        <v>13</v>
      </c>
      <c r="P34" s="24">
        <v>14</v>
      </c>
      <c r="Q34" s="24">
        <v>15</v>
      </c>
      <c r="R34" s="24">
        <v>16</v>
      </c>
      <c r="S34" s="24">
        <v>17</v>
      </c>
      <c r="T34" s="24">
        <v>18</v>
      </c>
      <c r="U34" s="24">
        <v>19</v>
      </c>
      <c r="V34" s="24">
        <v>20</v>
      </c>
      <c r="W34" s="24">
        <v>21</v>
      </c>
      <c r="X34" s="24">
        <v>22</v>
      </c>
      <c r="Y34" s="24">
        <v>23</v>
      </c>
      <c r="Z34" s="24">
        <v>24</v>
      </c>
    </row>
    <row r="35" spans="2:26" s="10" customFormat="1" ht="16" customHeight="1">
      <c r="B35" s="40" t="s">
        <v>0</v>
      </c>
      <c r="C35" s="95">
        <v>1</v>
      </c>
      <c r="D35" s="95">
        <v>0.93</v>
      </c>
      <c r="E35" s="95">
        <v>0.87</v>
      </c>
      <c r="F35" s="95">
        <v>0.85</v>
      </c>
      <c r="G35" s="95">
        <v>0.82</v>
      </c>
      <c r="H35" s="95">
        <v>0.81</v>
      </c>
      <c r="I35" s="95">
        <v>0.78</v>
      </c>
      <c r="J35" s="95">
        <v>0.76</v>
      </c>
      <c r="K35" s="95">
        <v>0.75</v>
      </c>
      <c r="L35" s="95">
        <v>0.73</v>
      </c>
      <c r="M35" s="95">
        <v>0.71</v>
      </c>
      <c r="N35" s="95">
        <v>0.7</v>
      </c>
      <c r="O35" s="95">
        <f>N35-1.5%</f>
        <v>0.68499999999999994</v>
      </c>
      <c r="P35" s="95">
        <f t="shared" ref="P35:Z35" si="13">O35-1.5%</f>
        <v>0.66999999999999993</v>
      </c>
      <c r="Q35" s="95">
        <f t="shared" si="13"/>
        <v>0.65499999999999992</v>
      </c>
      <c r="R35" s="95">
        <f t="shared" si="13"/>
        <v>0.6399999999999999</v>
      </c>
      <c r="S35" s="95">
        <f t="shared" si="13"/>
        <v>0.62499999999999989</v>
      </c>
      <c r="T35" s="95">
        <f t="shared" si="13"/>
        <v>0.60999999999999988</v>
      </c>
      <c r="U35" s="95">
        <f t="shared" si="13"/>
        <v>0.59499999999999986</v>
      </c>
      <c r="V35" s="95">
        <f t="shared" si="13"/>
        <v>0.57999999999999985</v>
      </c>
      <c r="W35" s="95">
        <f t="shared" si="13"/>
        <v>0.56499999999999984</v>
      </c>
      <c r="X35" s="95">
        <f t="shared" si="13"/>
        <v>0.54999999999999982</v>
      </c>
      <c r="Y35" s="95">
        <f t="shared" si="13"/>
        <v>0.53499999999999981</v>
      </c>
      <c r="Z35" s="95">
        <f t="shared" si="13"/>
        <v>0.5199999999999998</v>
      </c>
    </row>
    <row r="36" spans="2:26" s="10" customFormat="1" ht="16" hidden="1" customHeight="1" outlineLevel="1">
      <c r="B36" s="25" t="s">
        <v>1</v>
      </c>
      <c r="C36" s="95">
        <f>C35</f>
        <v>1</v>
      </c>
      <c r="D36" s="95">
        <f t="shared" ref="D36:Z46" si="14">D35</f>
        <v>0.93</v>
      </c>
      <c r="E36" s="95">
        <f t="shared" si="14"/>
        <v>0.87</v>
      </c>
      <c r="F36" s="95">
        <f t="shared" si="14"/>
        <v>0.85</v>
      </c>
      <c r="G36" s="95">
        <f t="shared" si="14"/>
        <v>0.82</v>
      </c>
      <c r="H36" s="95">
        <f t="shared" si="14"/>
        <v>0.81</v>
      </c>
      <c r="I36" s="95">
        <f t="shared" si="14"/>
        <v>0.78</v>
      </c>
      <c r="J36" s="95">
        <f t="shared" si="14"/>
        <v>0.76</v>
      </c>
      <c r="K36" s="95">
        <f t="shared" si="14"/>
        <v>0.75</v>
      </c>
      <c r="L36" s="95">
        <f t="shared" si="14"/>
        <v>0.73</v>
      </c>
      <c r="M36" s="95">
        <f t="shared" si="14"/>
        <v>0.71</v>
      </c>
      <c r="N36" s="95">
        <f t="shared" si="14"/>
        <v>0.7</v>
      </c>
      <c r="O36" s="95">
        <f t="shared" si="14"/>
        <v>0.68499999999999994</v>
      </c>
      <c r="P36" s="95">
        <f t="shared" si="14"/>
        <v>0.66999999999999993</v>
      </c>
      <c r="Q36" s="95">
        <f t="shared" si="14"/>
        <v>0.65499999999999992</v>
      </c>
      <c r="R36" s="95">
        <f t="shared" si="14"/>
        <v>0.6399999999999999</v>
      </c>
      <c r="S36" s="95">
        <f t="shared" si="14"/>
        <v>0.62499999999999989</v>
      </c>
      <c r="T36" s="95">
        <f t="shared" si="14"/>
        <v>0.60999999999999988</v>
      </c>
      <c r="U36" s="95">
        <f t="shared" si="14"/>
        <v>0.59499999999999986</v>
      </c>
      <c r="V36" s="95">
        <f t="shared" si="14"/>
        <v>0.57999999999999985</v>
      </c>
      <c r="W36" s="95">
        <f t="shared" si="14"/>
        <v>0.56499999999999984</v>
      </c>
      <c r="X36" s="95">
        <f t="shared" si="14"/>
        <v>0.54999999999999982</v>
      </c>
      <c r="Y36" s="95">
        <f t="shared" si="14"/>
        <v>0.53499999999999981</v>
      </c>
      <c r="Z36" s="95">
        <f t="shared" si="14"/>
        <v>0.5199999999999998</v>
      </c>
    </row>
    <row r="37" spans="2:26" s="10" customFormat="1" ht="16" hidden="1" customHeight="1" outlineLevel="1">
      <c r="B37" s="25" t="s">
        <v>2</v>
      </c>
      <c r="C37" s="95">
        <f t="shared" ref="C37:C46" si="15">C36</f>
        <v>1</v>
      </c>
      <c r="D37" s="95">
        <f t="shared" si="14"/>
        <v>0.93</v>
      </c>
      <c r="E37" s="95">
        <f t="shared" si="14"/>
        <v>0.87</v>
      </c>
      <c r="F37" s="95">
        <f t="shared" si="14"/>
        <v>0.85</v>
      </c>
      <c r="G37" s="95">
        <f t="shared" si="14"/>
        <v>0.82</v>
      </c>
      <c r="H37" s="95">
        <f t="shared" si="14"/>
        <v>0.81</v>
      </c>
      <c r="I37" s="95">
        <f t="shared" si="14"/>
        <v>0.78</v>
      </c>
      <c r="J37" s="95">
        <f t="shared" si="14"/>
        <v>0.76</v>
      </c>
      <c r="K37" s="95">
        <f t="shared" si="14"/>
        <v>0.75</v>
      </c>
      <c r="L37" s="95">
        <f t="shared" si="14"/>
        <v>0.73</v>
      </c>
      <c r="M37" s="95">
        <f t="shared" si="14"/>
        <v>0.71</v>
      </c>
      <c r="N37" s="95">
        <f t="shared" si="14"/>
        <v>0.7</v>
      </c>
      <c r="O37" s="95">
        <f t="shared" si="14"/>
        <v>0.68499999999999994</v>
      </c>
      <c r="P37" s="95">
        <f t="shared" si="14"/>
        <v>0.66999999999999993</v>
      </c>
      <c r="Q37" s="95">
        <f t="shared" si="14"/>
        <v>0.65499999999999992</v>
      </c>
      <c r="R37" s="95">
        <f t="shared" si="14"/>
        <v>0.6399999999999999</v>
      </c>
      <c r="S37" s="95">
        <f t="shared" si="14"/>
        <v>0.62499999999999989</v>
      </c>
      <c r="T37" s="95">
        <f t="shared" si="14"/>
        <v>0.60999999999999988</v>
      </c>
      <c r="U37" s="95">
        <f t="shared" si="14"/>
        <v>0.59499999999999986</v>
      </c>
      <c r="V37" s="95">
        <f t="shared" si="14"/>
        <v>0.57999999999999985</v>
      </c>
      <c r="W37" s="95">
        <f t="shared" si="14"/>
        <v>0.56499999999999984</v>
      </c>
      <c r="X37" s="95">
        <f t="shared" si="14"/>
        <v>0.54999999999999982</v>
      </c>
      <c r="Y37" s="95">
        <f t="shared" si="14"/>
        <v>0.53499999999999981</v>
      </c>
      <c r="Z37" s="95">
        <f t="shared" si="14"/>
        <v>0.5199999999999998</v>
      </c>
    </row>
    <row r="38" spans="2:26" s="10" customFormat="1" ht="16" hidden="1" customHeight="1" outlineLevel="1">
      <c r="B38" s="25" t="s">
        <v>3</v>
      </c>
      <c r="C38" s="95">
        <f t="shared" si="15"/>
        <v>1</v>
      </c>
      <c r="D38" s="95">
        <f t="shared" si="14"/>
        <v>0.93</v>
      </c>
      <c r="E38" s="95">
        <f t="shared" si="14"/>
        <v>0.87</v>
      </c>
      <c r="F38" s="95">
        <f t="shared" si="14"/>
        <v>0.85</v>
      </c>
      <c r="G38" s="95">
        <f t="shared" si="14"/>
        <v>0.82</v>
      </c>
      <c r="H38" s="95">
        <f t="shared" si="14"/>
        <v>0.81</v>
      </c>
      <c r="I38" s="95">
        <f t="shared" si="14"/>
        <v>0.78</v>
      </c>
      <c r="J38" s="95">
        <f t="shared" si="14"/>
        <v>0.76</v>
      </c>
      <c r="K38" s="95">
        <f t="shared" si="14"/>
        <v>0.75</v>
      </c>
      <c r="L38" s="95">
        <f t="shared" si="14"/>
        <v>0.73</v>
      </c>
      <c r="M38" s="95">
        <f t="shared" si="14"/>
        <v>0.71</v>
      </c>
      <c r="N38" s="95">
        <f t="shared" si="14"/>
        <v>0.7</v>
      </c>
      <c r="O38" s="95">
        <f t="shared" si="14"/>
        <v>0.68499999999999994</v>
      </c>
      <c r="P38" s="95">
        <f t="shared" si="14"/>
        <v>0.66999999999999993</v>
      </c>
      <c r="Q38" s="95">
        <f t="shared" si="14"/>
        <v>0.65499999999999992</v>
      </c>
      <c r="R38" s="95">
        <f t="shared" si="14"/>
        <v>0.6399999999999999</v>
      </c>
      <c r="S38" s="95">
        <f t="shared" si="14"/>
        <v>0.62499999999999989</v>
      </c>
      <c r="T38" s="95">
        <f t="shared" si="14"/>
        <v>0.60999999999999988</v>
      </c>
      <c r="U38" s="95">
        <f t="shared" si="14"/>
        <v>0.59499999999999986</v>
      </c>
      <c r="V38" s="95">
        <f t="shared" si="14"/>
        <v>0.57999999999999985</v>
      </c>
      <c r="W38" s="95">
        <f t="shared" si="14"/>
        <v>0.56499999999999984</v>
      </c>
      <c r="X38" s="95">
        <f t="shared" si="14"/>
        <v>0.54999999999999982</v>
      </c>
      <c r="Y38" s="95">
        <f t="shared" si="14"/>
        <v>0.53499999999999981</v>
      </c>
      <c r="Z38" s="95">
        <f t="shared" si="14"/>
        <v>0.5199999999999998</v>
      </c>
    </row>
    <row r="39" spans="2:26" s="10" customFormat="1" ht="16" hidden="1" customHeight="1" outlineLevel="1">
      <c r="B39" s="25" t="s">
        <v>4</v>
      </c>
      <c r="C39" s="95">
        <f t="shared" si="15"/>
        <v>1</v>
      </c>
      <c r="D39" s="95">
        <f t="shared" si="14"/>
        <v>0.93</v>
      </c>
      <c r="E39" s="95">
        <f t="shared" si="14"/>
        <v>0.87</v>
      </c>
      <c r="F39" s="95">
        <f t="shared" si="14"/>
        <v>0.85</v>
      </c>
      <c r="G39" s="95">
        <f t="shared" si="14"/>
        <v>0.82</v>
      </c>
      <c r="H39" s="95">
        <f t="shared" si="14"/>
        <v>0.81</v>
      </c>
      <c r="I39" s="95">
        <f t="shared" si="14"/>
        <v>0.78</v>
      </c>
      <c r="J39" s="95">
        <f t="shared" si="14"/>
        <v>0.76</v>
      </c>
      <c r="K39" s="95">
        <f t="shared" si="14"/>
        <v>0.75</v>
      </c>
      <c r="L39" s="95">
        <f t="shared" si="14"/>
        <v>0.73</v>
      </c>
      <c r="M39" s="95">
        <f t="shared" si="14"/>
        <v>0.71</v>
      </c>
      <c r="N39" s="95">
        <f t="shared" si="14"/>
        <v>0.7</v>
      </c>
      <c r="O39" s="95">
        <f t="shared" si="14"/>
        <v>0.68499999999999994</v>
      </c>
      <c r="P39" s="95">
        <f t="shared" si="14"/>
        <v>0.66999999999999993</v>
      </c>
      <c r="Q39" s="95">
        <f t="shared" si="14"/>
        <v>0.65499999999999992</v>
      </c>
      <c r="R39" s="95">
        <f t="shared" si="14"/>
        <v>0.6399999999999999</v>
      </c>
      <c r="S39" s="95">
        <f t="shared" si="14"/>
        <v>0.62499999999999989</v>
      </c>
      <c r="T39" s="95">
        <f t="shared" si="14"/>
        <v>0.60999999999999988</v>
      </c>
      <c r="U39" s="95">
        <f t="shared" si="14"/>
        <v>0.59499999999999986</v>
      </c>
      <c r="V39" s="95">
        <f t="shared" si="14"/>
        <v>0.57999999999999985</v>
      </c>
      <c r="W39" s="95">
        <f t="shared" si="14"/>
        <v>0.56499999999999984</v>
      </c>
      <c r="X39" s="95">
        <f t="shared" si="14"/>
        <v>0.54999999999999982</v>
      </c>
      <c r="Y39" s="95">
        <f t="shared" si="14"/>
        <v>0.53499999999999981</v>
      </c>
      <c r="Z39" s="95">
        <f t="shared" si="14"/>
        <v>0.5199999999999998</v>
      </c>
    </row>
    <row r="40" spans="2:26" s="10" customFormat="1" ht="16" hidden="1" customHeight="1" outlineLevel="1">
      <c r="B40" s="25" t="s">
        <v>5</v>
      </c>
      <c r="C40" s="95">
        <f t="shared" si="15"/>
        <v>1</v>
      </c>
      <c r="D40" s="95">
        <f t="shared" si="14"/>
        <v>0.93</v>
      </c>
      <c r="E40" s="95">
        <f t="shared" si="14"/>
        <v>0.87</v>
      </c>
      <c r="F40" s="95">
        <f t="shared" si="14"/>
        <v>0.85</v>
      </c>
      <c r="G40" s="95">
        <f t="shared" si="14"/>
        <v>0.82</v>
      </c>
      <c r="H40" s="95">
        <f t="shared" si="14"/>
        <v>0.81</v>
      </c>
      <c r="I40" s="95">
        <f t="shared" si="14"/>
        <v>0.78</v>
      </c>
      <c r="J40" s="95">
        <f t="shared" si="14"/>
        <v>0.76</v>
      </c>
      <c r="K40" s="95">
        <f t="shared" si="14"/>
        <v>0.75</v>
      </c>
      <c r="L40" s="95">
        <f t="shared" si="14"/>
        <v>0.73</v>
      </c>
      <c r="M40" s="95">
        <f t="shared" si="14"/>
        <v>0.71</v>
      </c>
      <c r="N40" s="95">
        <f t="shared" si="14"/>
        <v>0.7</v>
      </c>
      <c r="O40" s="95">
        <f t="shared" si="14"/>
        <v>0.68499999999999994</v>
      </c>
      <c r="P40" s="95">
        <f t="shared" si="14"/>
        <v>0.66999999999999993</v>
      </c>
      <c r="Q40" s="95">
        <f t="shared" si="14"/>
        <v>0.65499999999999992</v>
      </c>
      <c r="R40" s="95">
        <f t="shared" si="14"/>
        <v>0.6399999999999999</v>
      </c>
      <c r="S40" s="95">
        <f t="shared" si="14"/>
        <v>0.62499999999999989</v>
      </c>
      <c r="T40" s="95">
        <f t="shared" si="14"/>
        <v>0.60999999999999988</v>
      </c>
      <c r="U40" s="95">
        <f t="shared" si="14"/>
        <v>0.59499999999999986</v>
      </c>
      <c r="V40" s="95">
        <f t="shared" si="14"/>
        <v>0.57999999999999985</v>
      </c>
      <c r="W40" s="95">
        <f t="shared" si="14"/>
        <v>0.56499999999999984</v>
      </c>
      <c r="X40" s="95">
        <f t="shared" si="14"/>
        <v>0.54999999999999982</v>
      </c>
      <c r="Y40" s="95">
        <f t="shared" si="14"/>
        <v>0.53499999999999981</v>
      </c>
      <c r="Z40" s="95">
        <f t="shared" si="14"/>
        <v>0.5199999999999998</v>
      </c>
    </row>
    <row r="41" spans="2:26" s="10" customFormat="1" ht="16" hidden="1" customHeight="1" outlineLevel="1">
      <c r="B41" s="25" t="s">
        <v>6</v>
      </c>
      <c r="C41" s="95">
        <f t="shared" si="15"/>
        <v>1</v>
      </c>
      <c r="D41" s="95">
        <f t="shared" si="14"/>
        <v>0.93</v>
      </c>
      <c r="E41" s="95">
        <f t="shared" si="14"/>
        <v>0.87</v>
      </c>
      <c r="F41" s="95">
        <f t="shared" si="14"/>
        <v>0.85</v>
      </c>
      <c r="G41" s="95">
        <f t="shared" si="14"/>
        <v>0.82</v>
      </c>
      <c r="H41" s="95">
        <f t="shared" si="14"/>
        <v>0.81</v>
      </c>
      <c r="I41" s="95">
        <f t="shared" si="14"/>
        <v>0.78</v>
      </c>
      <c r="J41" s="95">
        <f t="shared" si="14"/>
        <v>0.76</v>
      </c>
      <c r="K41" s="95">
        <f t="shared" si="14"/>
        <v>0.75</v>
      </c>
      <c r="L41" s="95">
        <f t="shared" si="14"/>
        <v>0.73</v>
      </c>
      <c r="M41" s="95">
        <f t="shared" si="14"/>
        <v>0.71</v>
      </c>
      <c r="N41" s="95">
        <f t="shared" si="14"/>
        <v>0.7</v>
      </c>
      <c r="O41" s="95">
        <f t="shared" si="14"/>
        <v>0.68499999999999994</v>
      </c>
      <c r="P41" s="95">
        <f t="shared" si="14"/>
        <v>0.66999999999999993</v>
      </c>
      <c r="Q41" s="95">
        <f t="shared" si="14"/>
        <v>0.65499999999999992</v>
      </c>
      <c r="R41" s="95">
        <f t="shared" si="14"/>
        <v>0.6399999999999999</v>
      </c>
      <c r="S41" s="95">
        <f t="shared" si="14"/>
        <v>0.62499999999999989</v>
      </c>
      <c r="T41" s="95">
        <f t="shared" si="14"/>
        <v>0.60999999999999988</v>
      </c>
      <c r="U41" s="95">
        <f t="shared" si="14"/>
        <v>0.59499999999999986</v>
      </c>
      <c r="V41" s="95">
        <f t="shared" si="14"/>
        <v>0.57999999999999985</v>
      </c>
      <c r="W41" s="95">
        <f t="shared" si="14"/>
        <v>0.56499999999999984</v>
      </c>
      <c r="X41" s="95">
        <f t="shared" si="14"/>
        <v>0.54999999999999982</v>
      </c>
      <c r="Y41" s="95">
        <f t="shared" si="14"/>
        <v>0.53499999999999981</v>
      </c>
      <c r="Z41" s="95">
        <f t="shared" si="14"/>
        <v>0.5199999999999998</v>
      </c>
    </row>
    <row r="42" spans="2:26" s="10" customFormat="1" ht="16" hidden="1" customHeight="1" outlineLevel="1">
      <c r="B42" s="25" t="s">
        <v>7</v>
      </c>
      <c r="C42" s="95">
        <f t="shared" si="15"/>
        <v>1</v>
      </c>
      <c r="D42" s="95">
        <f t="shared" si="14"/>
        <v>0.93</v>
      </c>
      <c r="E42" s="95">
        <f t="shared" si="14"/>
        <v>0.87</v>
      </c>
      <c r="F42" s="95">
        <f t="shared" si="14"/>
        <v>0.85</v>
      </c>
      <c r="G42" s="95">
        <f t="shared" si="14"/>
        <v>0.82</v>
      </c>
      <c r="H42" s="95">
        <f t="shared" si="14"/>
        <v>0.81</v>
      </c>
      <c r="I42" s="95">
        <f t="shared" si="14"/>
        <v>0.78</v>
      </c>
      <c r="J42" s="95">
        <f t="shared" si="14"/>
        <v>0.76</v>
      </c>
      <c r="K42" s="95">
        <f t="shared" si="14"/>
        <v>0.75</v>
      </c>
      <c r="L42" s="95">
        <f t="shared" si="14"/>
        <v>0.73</v>
      </c>
      <c r="M42" s="95">
        <f t="shared" si="14"/>
        <v>0.71</v>
      </c>
      <c r="N42" s="95">
        <f t="shared" si="14"/>
        <v>0.7</v>
      </c>
      <c r="O42" s="95">
        <f t="shared" si="14"/>
        <v>0.68499999999999994</v>
      </c>
      <c r="P42" s="95">
        <f t="shared" si="14"/>
        <v>0.66999999999999993</v>
      </c>
      <c r="Q42" s="95">
        <f t="shared" si="14"/>
        <v>0.65499999999999992</v>
      </c>
      <c r="R42" s="95">
        <f t="shared" si="14"/>
        <v>0.6399999999999999</v>
      </c>
      <c r="S42" s="95">
        <f t="shared" si="14"/>
        <v>0.62499999999999989</v>
      </c>
      <c r="T42" s="95">
        <f t="shared" si="14"/>
        <v>0.60999999999999988</v>
      </c>
      <c r="U42" s="95">
        <f t="shared" si="14"/>
        <v>0.59499999999999986</v>
      </c>
      <c r="V42" s="95">
        <f t="shared" si="14"/>
        <v>0.57999999999999985</v>
      </c>
      <c r="W42" s="95">
        <f t="shared" si="14"/>
        <v>0.56499999999999984</v>
      </c>
      <c r="X42" s="95">
        <f t="shared" si="14"/>
        <v>0.54999999999999982</v>
      </c>
      <c r="Y42" s="95">
        <f t="shared" si="14"/>
        <v>0.53499999999999981</v>
      </c>
      <c r="Z42" s="95">
        <f t="shared" si="14"/>
        <v>0.5199999999999998</v>
      </c>
    </row>
    <row r="43" spans="2:26" s="10" customFormat="1" ht="16" hidden="1" customHeight="1" outlineLevel="1">
      <c r="B43" s="25" t="s">
        <v>8</v>
      </c>
      <c r="C43" s="95">
        <f t="shared" si="15"/>
        <v>1</v>
      </c>
      <c r="D43" s="95">
        <f t="shared" si="14"/>
        <v>0.93</v>
      </c>
      <c r="E43" s="95">
        <f t="shared" si="14"/>
        <v>0.87</v>
      </c>
      <c r="F43" s="95">
        <f t="shared" si="14"/>
        <v>0.85</v>
      </c>
      <c r="G43" s="95">
        <f t="shared" si="14"/>
        <v>0.82</v>
      </c>
      <c r="H43" s="95">
        <f t="shared" si="14"/>
        <v>0.81</v>
      </c>
      <c r="I43" s="95">
        <f t="shared" si="14"/>
        <v>0.78</v>
      </c>
      <c r="J43" s="95">
        <f t="shared" si="14"/>
        <v>0.76</v>
      </c>
      <c r="K43" s="95">
        <f t="shared" si="14"/>
        <v>0.75</v>
      </c>
      <c r="L43" s="95">
        <f t="shared" si="14"/>
        <v>0.73</v>
      </c>
      <c r="M43" s="95">
        <f t="shared" si="14"/>
        <v>0.71</v>
      </c>
      <c r="N43" s="95">
        <f t="shared" si="14"/>
        <v>0.7</v>
      </c>
      <c r="O43" s="95">
        <f t="shared" si="14"/>
        <v>0.68499999999999994</v>
      </c>
      <c r="P43" s="95">
        <f t="shared" si="14"/>
        <v>0.66999999999999993</v>
      </c>
      <c r="Q43" s="95">
        <f t="shared" si="14"/>
        <v>0.65499999999999992</v>
      </c>
      <c r="R43" s="95">
        <f t="shared" si="14"/>
        <v>0.6399999999999999</v>
      </c>
      <c r="S43" s="95">
        <f t="shared" si="14"/>
        <v>0.62499999999999989</v>
      </c>
      <c r="T43" s="95">
        <f t="shared" si="14"/>
        <v>0.60999999999999988</v>
      </c>
      <c r="U43" s="95">
        <f t="shared" si="14"/>
        <v>0.59499999999999986</v>
      </c>
      <c r="V43" s="95">
        <f t="shared" si="14"/>
        <v>0.57999999999999985</v>
      </c>
      <c r="W43" s="95">
        <f t="shared" si="14"/>
        <v>0.56499999999999984</v>
      </c>
      <c r="X43" s="95">
        <f t="shared" si="14"/>
        <v>0.54999999999999982</v>
      </c>
      <c r="Y43" s="95">
        <f t="shared" si="14"/>
        <v>0.53499999999999981</v>
      </c>
      <c r="Z43" s="95">
        <f t="shared" si="14"/>
        <v>0.5199999999999998</v>
      </c>
    </row>
    <row r="44" spans="2:26" s="10" customFormat="1" ht="16" hidden="1" customHeight="1" outlineLevel="1">
      <c r="B44" s="25" t="s">
        <v>9</v>
      </c>
      <c r="C44" s="95">
        <f t="shared" si="15"/>
        <v>1</v>
      </c>
      <c r="D44" s="95">
        <f t="shared" si="14"/>
        <v>0.93</v>
      </c>
      <c r="E44" s="95">
        <f t="shared" si="14"/>
        <v>0.87</v>
      </c>
      <c r="F44" s="95">
        <f t="shared" si="14"/>
        <v>0.85</v>
      </c>
      <c r="G44" s="95">
        <f t="shared" si="14"/>
        <v>0.82</v>
      </c>
      <c r="H44" s="95">
        <f t="shared" si="14"/>
        <v>0.81</v>
      </c>
      <c r="I44" s="95">
        <f t="shared" si="14"/>
        <v>0.78</v>
      </c>
      <c r="J44" s="95">
        <f t="shared" si="14"/>
        <v>0.76</v>
      </c>
      <c r="K44" s="95">
        <f t="shared" si="14"/>
        <v>0.75</v>
      </c>
      <c r="L44" s="95">
        <f t="shared" si="14"/>
        <v>0.73</v>
      </c>
      <c r="M44" s="95">
        <f t="shared" si="14"/>
        <v>0.71</v>
      </c>
      <c r="N44" s="95">
        <f t="shared" si="14"/>
        <v>0.7</v>
      </c>
      <c r="O44" s="95">
        <f t="shared" si="14"/>
        <v>0.68499999999999994</v>
      </c>
      <c r="P44" s="95">
        <f t="shared" si="14"/>
        <v>0.66999999999999993</v>
      </c>
      <c r="Q44" s="95">
        <f t="shared" si="14"/>
        <v>0.65499999999999992</v>
      </c>
      <c r="R44" s="95">
        <f t="shared" si="14"/>
        <v>0.6399999999999999</v>
      </c>
      <c r="S44" s="95">
        <f t="shared" si="14"/>
        <v>0.62499999999999989</v>
      </c>
      <c r="T44" s="95">
        <f t="shared" si="14"/>
        <v>0.60999999999999988</v>
      </c>
      <c r="U44" s="95">
        <f t="shared" si="14"/>
        <v>0.59499999999999986</v>
      </c>
      <c r="V44" s="95">
        <f t="shared" si="14"/>
        <v>0.57999999999999985</v>
      </c>
      <c r="W44" s="95">
        <f t="shared" si="14"/>
        <v>0.56499999999999984</v>
      </c>
      <c r="X44" s="95">
        <f t="shared" si="14"/>
        <v>0.54999999999999982</v>
      </c>
      <c r="Y44" s="95">
        <f t="shared" si="14"/>
        <v>0.53499999999999981</v>
      </c>
      <c r="Z44" s="95">
        <f t="shared" si="14"/>
        <v>0.5199999999999998</v>
      </c>
    </row>
    <row r="45" spans="2:26" s="10" customFormat="1" ht="16" hidden="1" customHeight="1" outlineLevel="1">
      <c r="B45" s="25" t="s">
        <v>10</v>
      </c>
      <c r="C45" s="95">
        <f t="shared" si="15"/>
        <v>1</v>
      </c>
      <c r="D45" s="95">
        <f t="shared" si="14"/>
        <v>0.93</v>
      </c>
      <c r="E45" s="95">
        <f t="shared" si="14"/>
        <v>0.87</v>
      </c>
      <c r="F45" s="95">
        <f t="shared" si="14"/>
        <v>0.85</v>
      </c>
      <c r="G45" s="95">
        <f t="shared" si="14"/>
        <v>0.82</v>
      </c>
      <c r="H45" s="95">
        <f t="shared" si="14"/>
        <v>0.81</v>
      </c>
      <c r="I45" s="95">
        <f t="shared" si="14"/>
        <v>0.78</v>
      </c>
      <c r="J45" s="95">
        <f t="shared" si="14"/>
        <v>0.76</v>
      </c>
      <c r="K45" s="95">
        <f t="shared" si="14"/>
        <v>0.75</v>
      </c>
      <c r="L45" s="95">
        <f t="shared" si="14"/>
        <v>0.73</v>
      </c>
      <c r="M45" s="95">
        <f t="shared" si="14"/>
        <v>0.71</v>
      </c>
      <c r="N45" s="95">
        <f t="shared" si="14"/>
        <v>0.7</v>
      </c>
      <c r="O45" s="95">
        <f t="shared" si="14"/>
        <v>0.68499999999999994</v>
      </c>
      <c r="P45" s="95">
        <f t="shared" si="14"/>
        <v>0.66999999999999993</v>
      </c>
      <c r="Q45" s="95">
        <f t="shared" si="14"/>
        <v>0.65499999999999992</v>
      </c>
      <c r="R45" s="95">
        <f t="shared" si="14"/>
        <v>0.6399999999999999</v>
      </c>
      <c r="S45" s="95">
        <f t="shared" si="14"/>
        <v>0.62499999999999989</v>
      </c>
      <c r="T45" s="95">
        <f t="shared" si="14"/>
        <v>0.60999999999999988</v>
      </c>
      <c r="U45" s="95">
        <f t="shared" si="14"/>
        <v>0.59499999999999986</v>
      </c>
      <c r="V45" s="95">
        <f t="shared" si="14"/>
        <v>0.57999999999999985</v>
      </c>
      <c r="W45" s="95">
        <f t="shared" si="14"/>
        <v>0.56499999999999984</v>
      </c>
      <c r="X45" s="95">
        <f t="shared" si="14"/>
        <v>0.54999999999999982</v>
      </c>
      <c r="Y45" s="95">
        <f t="shared" si="14"/>
        <v>0.53499999999999981</v>
      </c>
      <c r="Z45" s="95">
        <f t="shared" si="14"/>
        <v>0.5199999999999998</v>
      </c>
    </row>
    <row r="46" spans="2:26" s="10" customFormat="1" ht="16" hidden="1" customHeight="1" outlineLevel="1">
      <c r="B46" s="25" t="s">
        <v>11</v>
      </c>
      <c r="C46" s="95">
        <f t="shared" si="15"/>
        <v>1</v>
      </c>
      <c r="D46" s="95">
        <f t="shared" si="14"/>
        <v>0.93</v>
      </c>
      <c r="E46" s="95">
        <f t="shared" si="14"/>
        <v>0.87</v>
      </c>
      <c r="F46" s="95">
        <f t="shared" si="14"/>
        <v>0.85</v>
      </c>
      <c r="G46" s="95">
        <f t="shared" si="14"/>
        <v>0.82</v>
      </c>
      <c r="H46" s="95">
        <f t="shared" si="14"/>
        <v>0.81</v>
      </c>
      <c r="I46" s="95">
        <f t="shared" si="14"/>
        <v>0.78</v>
      </c>
      <c r="J46" s="95">
        <f t="shared" si="14"/>
        <v>0.76</v>
      </c>
      <c r="K46" s="95">
        <f t="shared" si="14"/>
        <v>0.75</v>
      </c>
      <c r="L46" s="95">
        <f t="shared" si="14"/>
        <v>0.73</v>
      </c>
      <c r="M46" s="95">
        <f t="shared" si="14"/>
        <v>0.71</v>
      </c>
      <c r="N46" s="95">
        <f t="shared" si="14"/>
        <v>0.7</v>
      </c>
      <c r="O46" s="95">
        <f t="shared" si="14"/>
        <v>0.68499999999999994</v>
      </c>
      <c r="P46" s="95">
        <f t="shared" si="14"/>
        <v>0.66999999999999993</v>
      </c>
      <c r="Q46" s="95">
        <f t="shared" si="14"/>
        <v>0.65499999999999992</v>
      </c>
      <c r="R46" s="95">
        <f t="shared" si="14"/>
        <v>0.6399999999999999</v>
      </c>
      <c r="S46" s="95">
        <f t="shared" si="14"/>
        <v>0.62499999999999989</v>
      </c>
      <c r="T46" s="95">
        <f t="shared" si="14"/>
        <v>0.60999999999999988</v>
      </c>
      <c r="U46" s="95">
        <f t="shared" si="14"/>
        <v>0.59499999999999986</v>
      </c>
      <c r="V46" s="95">
        <f t="shared" si="14"/>
        <v>0.57999999999999985</v>
      </c>
      <c r="W46" s="95">
        <f t="shared" si="14"/>
        <v>0.56499999999999984</v>
      </c>
      <c r="X46" s="95">
        <f t="shared" si="14"/>
        <v>0.54999999999999982</v>
      </c>
      <c r="Y46" s="95">
        <f t="shared" si="14"/>
        <v>0.53499999999999981</v>
      </c>
      <c r="Z46" s="95">
        <f t="shared" si="14"/>
        <v>0.5199999999999998</v>
      </c>
    </row>
    <row r="47" spans="2:26" s="10" customFormat="1" ht="16" customHeight="1" collapsed="1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2:26" s="10" customFormat="1" ht="16" hidden="1" customHeight="1">
      <c r="B48" s="23" t="s">
        <v>30</v>
      </c>
      <c r="C48" s="24">
        <v>1</v>
      </c>
      <c r="D48" s="24">
        <v>2</v>
      </c>
      <c r="E48" s="24">
        <v>3</v>
      </c>
      <c r="F48" s="24">
        <v>4</v>
      </c>
      <c r="G48" s="24">
        <v>5</v>
      </c>
      <c r="H48" s="24">
        <v>6</v>
      </c>
      <c r="I48" s="24">
        <v>7</v>
      </c>
      <c r="J48" s="24">
        <v>8</v>
      </c>
      <c r="K48" s="24">
        <v>9</v>
      </c>
      <c r="L48" s="24">
        <v>10</v>
      </c>
      <c r="M48" s="24">
        <v>11</v>
      </c>
      <c r="N48" s="24">
        <v>12</v>
      </c>
      <c r="O48" s="24">
        <v>13</v>
      </c>
      <c r="P48" s="24">
        <v>14</v>
      </c>
      <c r="Q48" s="24">
        <v>15</v>
      </c>
      <c r="R48" s="24">
        <v>16</v>
      </c>
      <c r="S48" s="24">
        <v>17</v>
      </c>
      <c r="T48" s="24">
        <v>18</v>
      </c>
      <c r="U48" s="24">
        <v>19</v>
      </c>
      <c r="V48" s="24">
        <v>20</v>
      </c>
      <c r="W48" s="24">
        <v>21</v>
      </c>
      <c r="X48" s="24">
        <v>22</v>
      </c>
      <c r="Y48" s="24">
        <v>23</v>
      </c>
      <c r="Z48" s="24">
        <v>24</v>
      </c>
    </row>
    <row r="49" spans="1:26" ht="16" hidden="1" customHeight="1">
      <c r="B49" s="40" t="s">
        <v>0</v>
      </c>
      <c r="C49" s="96">
        <v>1</v>
      </c>
      <c r="D49" s="96">
        <v>1</v>
      </c>
      <c r="E49" s="96">
        <v>1</v>
      </c>
      <c r="F49" s="96">
        <v>1</v>
      </c>
      <c r="G49" s="96">
        <v>1</v>
      </c>
      <c r="H49" s="96">
        <v>1</v>
      </c>
      <c r="I49" s="96">
        <v>1</v>
      </c>
      <c r="J49" s="96">
        <v>1</v>
      </c>
      <c r="K49" s="96">
        <v>1</v>
      </c>
      <c r="L49" s="96">
        <v>1</v>
      </c>
      <c r="M49" s="96">
        <v>1</v>
      </c>
      <c r="N49" s="96">
        <v>1</v>
      </c>
      <c r="O49" s="96">
        <v>1</v>
      </c>
      <c r="P49" s="96">
        <v>1</v>
      </c>
      <c r="Q49" s="96">
        <v>1</v>
      </c>
      <c r="R49" s="96">
        <v>1</v>
      </c>
      <c r="S49" s="96">
        <v>1</v>
      </c>
      <c r="T49" s="96">
        <v>1</v>
      </c>
      <c r="U49" s="96">
        <v>1</v>
      </c>
      <c r="V49" s="96">
        <v>1</v>
      </c>
      <c r="W49" s="96">
        <v>1</v>
      </c>
      <c r="X49" s="96">
        <v>1</v>
      </c>
      <c r="Y49" s="96">
        <v>1</v>
      </c>
      <c r="Z49" s="96">
        <v>1</v>
      </c>
    </row>
    <row r="50" spans="1:26" ht="16" hidden="1" customHeight="1">
      <c r="B50" s="25" t="s">
        <v>1</v>
      </c>
      <c r="C50" s="96">
        <f>C49</f>
        <v>1</v>
      </c>
      <c r="D50" s="96">
        <f t="shared" ref="D50:Z60" si="16">D49</f>
        <v>1</v>
      </c>
      <c r="E50" s="96">
        <f t="shared" si="16"/>
        <v>1</v>
      </c>
      <c r="F50" s="96">
        <f t="shared" si="16"/>
        <v>1</v>
      </c>
      <c r="G50" s="96">
        <f t="shared" si="16"/>
        <v>1</v>
      </c>
      <c r="H50" s="96">
        <f t="shared" si="16"/>
        <v>1</v>
      </c>
      <c r="I50" s="96">
        <f t="shared" si="16"/>
        <v>1</v>
      </c>
      <c r="J50" s="96">
        <f t="shared" si="16"/>
        <v>1</v>
      </c>
      <c r="K50" s="96">
        <f t="shared" si="16"/>
        <v>1</v>
      </c>
      <c r="L50" s="96">
        <f t="shared" si="16"/>
        <v>1</v>
      </c>
      <c r="M50" s="96">
        <f t="shared" si="16"/>
        <v>1</v>
      </c>
      <c r="N50" s="96">
        <f t="shared" si="16"/>
        <v>1</v>
      </c>
      <c r="O50" s="96">
        <f t="shared" si="16"/>
        <v>1</v>
      </c>
      <c r="P50" s="96">
        <f t="shared" si="16"/>
        <v>1</v>
      </c>
      <c r="Q50" s="96">
        <f t="shared" si="16"/>
        <v>1</v>
      </c>
      <c r="R50" s="96">
        <f t="shared" si="16"/>
        <v>1</v>
      </c>
      <c r="S50" s="96">
        <f t="shared" si="16"/>
        <v>1</v>
      </c>
      <c r="T50" s="96">
        <f t="shared" si="16"/>
        <v>1</v>
      </c>
      <c r="U50" s="96">
        <f t="shared" si="16"/>
        <v>1</v>
      </c>
      <c r="V50" s="96">
        <f t="shared" si="16"/>
        <v>1</v>
      </c>
      <c r="W50" s="96">
        <f t="shared" si="16"/>
        <v>1</v>
      </c>
      <c r="X50" s="96">
        <f t="shared" si="16"/>
        <v>1</v>
      </c>
      <c r="Y50" s="96">
        <f t="shared" si="16"/>
        <v>1</v>
      </c>
      <c r="Z50" s="96">
        <f t="shared" si="16"/>
        <v>1</v>
      </c>
    </row>
    <row r="51" spans="1:26" ht="16" hidden="1" customHeight="1">
      <c r="B51" s="25" t="s">
        <v>2</v>
      </c>
      <c r="C51" s="96">
        <f t="shared" ref="C51:C60" si="17">C50</f>
        <v>1</v>
      </c>
      <c r="D51" s="96">
        <f t="shared" si="16"/>
        <v>1</v>
      </c>
      <c r="E51" s="96">
        <f t="shared" si="16"/>
        <v>1</v>
      </c>
      <c r="F51" s="96">
        <f t="shared" si="16"/>
        <v>1</v>
      </c>
      <c r="G51" s="96">
        <f t="shared" si="16"/>
        <v>1</v>
      </c>
      <c r="H51" s="96">
        <f t="shared" si="16"/>
        <v>1</v>
      </c>
      <c r="I51" s="96">
        <f t="shared" si="16"/>
        <v>1</v>
      </c>
      <c r="J51" s="96">
        <f t="shared" si="16"/>
        <v>1</v>
      </c>
      <c r="K51" s="96">
        <f t="shared" si="16"/>
        <v>1</v>
      </c>
      <c r="L51" s="96">
        <f t="shared" si="16"/>
        <v>1</v>
      </c>
      <c r="M51" s="96">
        <f t="shared" si="16"/>
        <v>1</v>
      </c>
      <c r="N51" s="96">
        <f t="shared" si="16"/>
        <v>1</v>
      </c>
      <c r="O51" s="96">
        <f t="shared" si="16"/>
        <v>1</v>
      </c>
      <c r="P51" s="96">
        <f t="shared" si="16"/>
        <v>1</v>
      </c>
      <c r="Q51" s="96">
        <f t="shared" si="16"/>
        <v>1</v>
      </c>
      <c r="R51" s="96">
        <f t="shared" si="16"/>
        <v>1</v>
      </c>
      <c r="S51" s="96">
        <f t="shared" si="16"/>
        <v>1</v>
      </c>
      <c r="T51" s="96">
        <f t="shared" si="16"/>
        <v>1</v>
      </c>
      <c r="U51" s="96">
        <f t="shared" si="16"/>
        <v>1</v>
      </c>
      <c r="V51" s="96">
        <f t="shared" si="16"/>
        <v>1</v>
      </c>
      <c r="W51" s="96">
        <f t="shared" si="16"/>
        <v>1</v>
      </c>
      <c r="X51" s="96">
        <f t="shared" si="16"/>
        <v>1</v>
      </c>
      <c r="Y51" s="96">
        <f t="shared" si="16"/>
        <v>1</v>
      </c>
      <c r="Z51" s="96">
        <f t="shared" si="16"/>
        <v>1</v>
      </c>
    </row>
    <row r="52" spans="1:26" ht="16" hidden="1" customHeight="1">
      <c r="B52" s="25" t="s">
        <v>3</v>
      </c>
      <c r="C52" s="96">
        <f t="shared" si="17"/>
        <v>1</v>
      </c>
      <c r="D52" s="96">
        <f t="shared" si="16"/>
        <v>1</v>
      </c>
      <c r="E52" s="96">
        <f t="shared" si="16"/>
        <v>1</v>
      </c>
      <c r="F52" s="96">
        <f t="shared" si="16"/>
        <v>1</v>
      </c>
      <c r="G52" s="96">
        <f t="shared" si="16"/>
        <v>1</v>
      </c>
      <c r="H52" s="96">
        <f t="shared" si="16"/>
        <v>1</v>
      </c>
      <c r="I52" s="96">
        <f t="shared" si="16"/>
        <v>1</v>
      </c>
      <c r="J52" s="96">
        <f t="shared" si="16"/>
        <v>1</v>
      </c>
      <c r="K52" s="96">
        <f t="shared" si="16"/>
        <v>1</v>
      </c>
      <c r="L52" s="96">
        <f t="shared" si="16"/>
        <v>1</v>
      </c>
      <c r="M52" s="96">
        <f t="shared" si="16"/>
        <v>1</v>
      </c>
      <c r="N52" s="96">
        <f t="shared" si="16"/>
        <v>1</v>
      </c>
      <c r="O52" s="96">
        <f t="shared" si="16"/>
        <v>1</v>
      </c>
      <c r="P52" s="96">
        <f t="shared" si="16"/>
        <v>1</v>
      </c>
      <c r="Q52" s="96">
        <f t="shared" si="16"/>
        <v>1</v>
      </c>
      <c r="R52" s="96">
        <f t="shared" si="16"/>
        <v>1</v>
      </c>
      <c r="S52" s="96">
        <f t="shared" si="16"/>
        <v>1</v>
      </c>
      <c r="T52" s="96">
        <f t="shared" si="16"/>
        <v>1</v>
      </c>
      <c r="U52" s="96">
        <f t="shared" si="16"/>
        <v>1</v>
      </c>
      <c r="V52" s="96">
        <f t="shared" si="16"/>
        <v>1</v>
      </c>
      <c r="W52" s="96">
        <f t="shared" si="16"/>
        <v>1</v>
      </c>
      <c r="X52" s="96">
        <f t="shared" si="16"/>
        <v>1</v>
      </c>
      <c r="Y52" s="96">
        <f t="shared" si="16"/>
        <v>1</v>
      </c>
      <c r="Z52" s="96">
        <f t="shared" si="16"/>
        <v>1</v>
      </c>
    </row>
    <row r="53" spans="1:26" ht="16" hidden="1" customHeight="1">
      <c r="B53" s="25" t="s">
        <v>4</v>
      </c>
      <c r="C53" s="96">
        <f t="shared" si="17"/>
        <v>1</v>
      </c>
      <c r="D53" s="96">
        <f t="shared" si="16"/>
        <v>1</v>
      </c>
      <c r="E53" s="96">
        <f t="shared" si="16"/>
        <v>1</v>
      </c>
      <c r="F53" s="96">
        <f t="shared" si="16"/>
        <v>1</v>
      </c>
      <c r="G53" s="96">
        <f t="shared" si="16"/>
        <v>1</v>
      </c>
      <c r="H53" s="96">
        <f t="shared" si="16"/>
        <v>1</v>
      </c>
      <c r="I53" s="96">
        <f t="shared" si="16"/>
        <v>1</v>
      </c>
      <c r="J53" s="96">
        <f t="shared" si="16"/>
        <v>1</v>
      </c>
      <c r="K53" s="96">
        <f t="shared" si="16"/>
        <v>1</v>
      </c>
      <c r="L53" s="96">
        <f t="shared" si="16"/>
        <v>1</v>
      </c>
      <c r="M53" s="96">
        <f t="shared" si="16"/>
        <v>1</v>
      </c>
      <c r="N53" s="96">
        <f t="shared" si="16"/>
        <v>1</v>
      </c>
      <c r="O53" s="96">
        <f t="shared" si="16"/>
        <v>1</v>
      </c>
      <c r="P53" s="96">
        <f t="shared" si="16"/>
        <v>1</v>
      </c>
      <c r="Q53" s="96">
        <f t="shared" si="16"/>
        <v>1</v>
      </c>
      <c r="R53" s="96">
        <f t="shared" si="16"/>
        <v>1</v>
      </c>
      <c r="S53" s="96">
        <f t="shared" si="16"/>
        <v>1</v>
      </c>
      <c r="T53" s="96">
        <f t="shared" si="16"/>
        <v>1</v>
      </c>
      <c r="U53" s="96">
        <f t="shared" si="16"/>
        <v>1</v>
      </c>
      <c r="V53" s="96">
        <f t="shared" si="16"/>
        <v>1</v>
      </c>
      <c r="W53" s="96">
        <f t="shared" si="16"/>
        <v>1</v>
      </c>
      <c r="X53" s="96">
        <f t="shared" si="16"/>
        <v>1</v>
      </c>
      <c r="Y53" s="96">
        <f t="shared" si="16"/>
        <v>1</v>
      </c>
      <c r="Z53" s="96">
        <f t="shared" si="16"/>
        <v>1</v>
      </c>
    </row>
    <row r="54" spans="1:26" ht="16" hidden="1" customHeight="1">
      <c r="B54" s="25" t="s">
        <v>5</v>
      </c>
      <c r="C54" s="96">
        <f t="shared" si="17"/>
        <v>1</v>
      </c>
      <c r="D54" s="96">
        <f t="shared" si="16"/>
        <v>1</v>
      </c>
      <c r="E54" s="96">
        <f t="shared" si="16"/>
        <v>1</v>
      </c>
      <c r="F54" s="96">
        <f t="shared" si="16"/>
        <v>1</v>
      </c>
      <c r="G54" s="96">
        <f t="shared" si="16"/>
        <v>1</v>
      </c>
      <c r="H54" s="96">
        <f t="shared" si="16"/>
        <v>1</v>
      </c>
      <c r="I54" s="96">
        <f t="shared" si="16"/>
        <v>1</v>
      </c>
      <c r="J54" s="96">
        <f t="shared" si="16"/>
        <v>1</v>
      </c>
      <c r="K54" s="96">
        <f t="shared" si="16"/>
        <v>1</v>
      </c>
      <c r="L54" s="96">
        <f t="shared" si="16"/>
        <v>1</v>
      </c>
      <c r="M54" s="96">
        <f t="shared" si="16"/>
        <v>1</v>
      </c>
      <c r="N54" s="96">
        <f t="shared" si="16"/>
        <v>1</v>
      </c>
      <c r="O54" s="96">
        <f t="shared" si="16"/>
        <v>1</v>
      </c>
      <c r="P54" s="96">
        <f t="shared" si="16"/>
        <v>1</v>
      </c>
      <c r="Q54" s="96">
        <f t="shared" si="16"/>
        <v>1</v>
      </c>
      <c r="R54" s="96">
        <f t="shared" si="16"/>
        <v>1</v>
      </c>
      <c r="S54" s="96">
        <f t="shared" si="16"/>
        <v>1</v>
      </c>
      <c r="T54" s="96">
        <f t="shared" si="16"/>
        <v>1</v>
      </c>
      <c r="U54" s="96">
        <f t="shared" si="16"/>
        <v>1</v>
      </c>
      <c r="V54" s="96">
        <f t="shared" si="16"/>
        <v>1</v>
      </c>
      <c r="W54" s="96">
        <f t="shared" si="16"/>
        <v>1</v>
      </c>
      <c r="X54" s="96">
        <f t="shared" si="16"/>
        <v>1</v>
      </c>
      <c r="Y54" s="96">
        <f t="shared" si="16"/>
        <v>1</v>
      </c>
      <c r="Z54" s="96">
        <f t="shared" si="16"/>
        <v>1</v>
      </c>
    </row>
    <row r="55" spans="1:26" ht="16" hidden="1" customHeight="1">
      <c r="B55" s="25" t="s">
        <v>6</v>
      </c>
      <c r="C55" s="96">
        <f t="shared" si="17"/>
        <v>1</v>
      </c>
      <c r="D55" s="96">
        <f t="shared" si="16"/>
        <v>1</v>
      </c>
      <c r="E55" s="96">
        <f t="shared" si="16"/>
        <v>1</v>
      </c>
      <c r="F55" s="96">
        <f t="shared" si="16"/>
        <v>1</v>
      </c>
      <c r="G55" s="96">
        <f t="shared" si="16"/>
        <v>1</v>
      </c>
      <c r="H55" s="96">
        <f t="shared" si="16"/>
        <v>1</v>
      </c>
      <c r="I55" s="96">
        <f t="shared" si="16"/>
        <v>1</v>
      </c>
      <c r="J55" s="96">
        <f t="shared" si="16"/>
        <v>1</v>
      </c>
      <c r="K55" s="96">
        <f t="shared" si="16"/>
        <v>1</v>
      </c>
      <c r="L55" s="96">
        <f t="shared" si="16"/>
        <v>1</v>
      </c>
      <c r="M55" s="96">
        <f t="shared" si="16"/>
        <v>1</v>
      </c>
      <c r="N55" s="96">
        <f t="shared" si="16"/>
        <v>1</v>
      </c>
      <c r="O55" s="96">
        <f t="shared" si="16"/>
        <v>1</v>
      </c>
      <c r="P55" s="96">
        <f t="shared" si="16"/>
        <v>1</v>
      </c>
      <c r="Q55" s="96">
        <f t="shared" si="16"/>
        <v>1</v>
      </c>
      <c r="R55" s="96">
        <f t="shared" si="16"/>
        <v>1</v>
      </c>
      <c r="S55" s="96">
        <f t="shared" si="16"/>
        <v>1</v>
      </c>
      <c r="T55" s="96">
        <f t="shared" si="16"/>
        <v>1</v>
      </c>
      <c r="U55" s="96">
        <f t="shared" si="16"/>
        <v>1</v>
      </c>
      <c r="V55" s="96">
        <f t="shared" si="16"/>
        <v>1</v>
      </c>
      <c r="W55" s="96">
        <f t="shared" si="16"/>
        <v>1</v>
      </c>
      <c r="X55" s="96">
        <f t="shared" si="16"/>
        <v>1</v>
      </c>
      <c r="Y55" s="96">
        <f t="shared" si="16"/>
        <v>1</v>
      </c>
      <c r="Z55" s="96">
        <f t="shared" si="16"/>
        <v>1</v>
      </c>
    </row>
    <row r="56" spans="1:26" ht="16" hidden="1" customHeight="1">
      <c r="B56" s="25" t="s">
        <v>7</v>
      </c>
      <c r="C56" s="96">
        <f t="shared" si="17"/>
        <v>1</v>
      </c>
      <c r="D56" s="96">
        <f t="shared" si="16"/>
        <v>1</v>
      </c>
      <c r="E56" s="96">
        <f t="shared" si="16"/>
        <v>1</v>
      </c>
      <c r="F56" s="96">
        <f t="shared" si="16"/>
        <v>1</v>
      </c>
      <c r="G56" s="96">
        <f t="shared" si="16"/>
        <v>1</v>
      </c>
      <c r="H56" s="96">
        <f t="shared" si="16"/>
        <v>1</v>
      </c>
      <c r="I56" s="96">
        <f t="shared" si="16"/>
        <v>1</v>
      </c>
      <c r="J56" s="96">
        <f t="shared" si="16"/>
        <v>1</v>
      </c>
      <c r="K56" s="96">
        <f t="shared" si="16"/>
        <v>1</v>
      </c>
      <c r="L56" s="96">
        <f t="shared" si="16"/>
        <v>1</v>
      </c>
      <c r="M56" s="96">
        <f t="shared" si="16"/>
        <v>1</v>
      </c>
      <c r="N56" s="96">
        <f t="shared" si="16"/>
        <v>1</v>
      </c>
      <c r="O56" s="96">
        <f t="shared" si="16"/>
        <v>1</v>
      </c>
      <c r="P56" s="96">
        <f t="shared" si="16"/>
        <v>1</v>
      </c>
      <c r="Q56" s="96">
        <f t="shared" si="16"/>
        <v>1</v>
      </c>
      <c r="R56" s="96">
        <f t="shared" si="16"/>
        <v>1</v>
      </c>
      <c r="S56" s="96">
        <f t="shared" si="16"/>
        <v>1</v>
      </c>
      <c r="T56" s="96">
        <f t="shared" si="16"/>
        <v>1</v>
      </c>
      <c r="U56" s="96">
        <f t="shared" si="16"/>
        <v>1</v>
      </c>
      <c r="V56" s="96">
        <f t="shared" si="16"/>
        <v>1</v>
      </c>
      <c r="W56" s="96">
        <f t="shared" si="16"/>
        <v>1</v>
      </c>
      <c r="X56" s="96">
        <f t="shared" si="16"/>
        <v>1</v>
      </c>
      <c r="Y56" s="96">
        <f t="shared" si="16"/>
        <v>1</v>
      </c>
      <c r="Z56" s="96">
        <f t="shared" si="16"/>
        <v>1</v>
      </c>
    </row>
    <row r="57" spans="1:26" ht="16" hidden="1" customHeight="1">
      <c r="B57" s="25" t="s">
        <v>8</v>
      </c>
      <c r="C57" s="96">
        <f t="shared" si="17"/>
        <v>1</v>
      </c>
      <c r="D57" s="96">
        <f t="shared" si="16"/>
        <v>1</v>
      </c>
      <c r="E57" s="96">
        <f t="shared" si="16"/>
        <v>1</v>
      </c>
      <c r="F57" s="96">
        <f t="shared" si="16"/>
        <v>1</v>
      </c>
      <c r="G57" s="96">
        <f t="shared" si="16"/>
        <v>1</v>
      </c>
      <c r="H57" s="96">
        <f t="shared" si="16"/>
        <v>1</v>
      </c>
      <c r="I57" s="96">
        <f t="shared" si="16"/>
        <v>1</v>
      </c>
      <c r="J57" s="96">
        <f t="shared" si="16"/>
        <v>1</v>
      </c>
      <c r="K57" s="96">
        <f t="shared" si="16"/>
        <v>1</v>
      </c>
      <c r="L57" s="96">
        <f t="shared" si="16"/>
        <v>1</v>
      </c>
      <c r="M57" s="96">
        <f t="shared" si="16"/>
        <v>1</v>
      </c>
      <c r="N57" s="96">
        <f t="shared" si="16"/>
        <v>1</v>
      </c>
      <c r="O57" s="96">
        <f t="shared" si="16"/>
        <v>1</v>
      </c>
      <c r="P57" s="96">
        <f t="shared" si="16"/>
        <v>1</v>
      </c>
      <c r="Q57" s="96">
        <f t="shared" si="16"/>
        <v>1</v>
      </c>
      <c r="R57" s="96">
        <f t="shared" si="16"/>
        <v>1</v>
      </c>
      <c r="S57" s="96">
        <f t="shared" si="16"/>
        <v>1</v>
      </c>
      <c r="T57" s="96">
        <f t="shared" si="16"/>
        <v>1</v>
      </c>
      <c r="U57" s="96">
        <f t="shared" si="16"/>
        <v>1</v>
      </c>
      <c r="V57" s="96">
        <f t="shared" si="16"/>
        <v>1</v>
      </c>
      <c r="W57" s="96">
        <f t="shared" si="16"/>
        <v>1</v>
      </c>
      <c r="X57" s="96">
        <f t="shared" si="16"/>
        <v>1</v>
      </c>
      <c r="Y57" s="96">
        <f t="shared" si="16"/>
        <v>1</v>
      </c>
      <c r="Z57" s="96">
        <f t="shared" si="16"/>
        <v>1</v>
      </c>
    </row>
    <row r="58" spans="1:26" ht="16" hidden="1" customHeight="1">
      <c r="B58" s="25" t="s">
        <v>9</v>
      </c>
      <c r="C58" s="96">
        <f t="shared" si="17"/>
        <v>1</v>
      </c>
      <c r="D58" s="96">
        <f t="shared" si="16"/>
        <v>1</v>
      </c>
      <c r="E58" s="96">
        <f t="shared" si="16"/>
        <v>1</v>
      </c>
      <c r="F58" s="96">
        <f t="shared" si="16"/>
        <v>1</v>
      </c>
      <c r="G58" s="96">
        <f t="shared" si="16"/>
        <v>1</v>
      </c>
      <c r="H58" s="96">
        <f t="shared" si="16"/>
        <v>1</v>
      </c>
      <c r="I58" s="96">
        <f t="shared" si="16"/>
        <v>1</v>
      </c>
      <c r="J58" s="96">
        <f t="shared" si="16"/>
        <v>1</v>
      </c>
      <c r="K58" s="96">
        <f t="shared" si="16"/>
        <v>1</v>
      </c>
      <c r="L58" s="96">
        <f t="shared" si="16"/>
        <v>1</v>
      </c>
      <c r="M58" s="96">
        <f t="shared" si="16"/>
        <v>1</v>
      </c>
      <c r="N58" s="96">
        <f t="shared" si="16"/>
        <v>1</v>
      </c>
      <c r="O58" s="96">
        <f t="shared" si="16"/>
        <v>1</v>
      </c>
      <c r="P58" s="96">
        <f t="shared" si="16"/>
        <v>1</v>
      </c>
      <c r="Q58" s="96">
        <f t="shared" si="16"/>
        <v>1</v>
      </c>
      <c r="R58" s="96">
        <f t="shared" si="16"/>
        <v>1</v>
      </c>
      <c r="S58" s="96">
        <f t="shared" si="16"/>
        <v>1</v>
      </c>
      <c r="T58" s="96">
        <f t="shared" si="16"/>
        <v>1</v>
      </c>
      <c r="U58" s="96">
        <f t="shared" si="16"/>
        <v>1</v>
      </c>
      <c r="V58" s="96">
        <f t="shared" si="16"/>
        <v>1</v>
      </c>
      <c r="W58" s="96">
        <f t="shared" si="16"/>
        <v>1</v>
      </c>
      <c r="X58" s="96">
        <f t="shared" si="16"/>
        <v>1</v>
      </c>
      <c r="Y58" s="96">
        <f t="shared" si="16"/>
        <v>1</v>
      </c>
      <c r="Z58" s="96">
        <f t="shared" si="16"/>
        <v>1</v>
      </c>
    </row>
    <row r="59" spans="1:26" ht="16" hidden="1" customHeight="1">
      <c r="B59" s="25" t="s">
        <v>10</v>
      </c>
      <c r="C59" s="96">
        <f t="shared" si="17"/>
        <v>1</v>
      </c>
      <c r="D59" s="96">
        <f t="shared" si="16"/>
        <v>1</v>
      </c>
      <c r="E59" s="96">
        <f t="shared" si="16"/>
        <v>1</v>
      </c>
      <c r="F59" s="96">
        <f t="shared" si="16"/>
        <v>1</v>
      </c>
      <c r="G59" s="96">
        <f t="shared" si="16"/>
        <v>1</v>
      </c>
      <c r="H59" s="96">
        <f t="shared" si="16"/>
        <v>1</v>
      </c>
      <c r="I59" s="96">
        <f t="shared" si="16"/>
        <v>1</v>
      </c>
      <c r="J59" s="96">
        <f t="shared" si="16"/>
        <v>1</v>
      </c>
      <c r="K59" s="96">
        <f t="shared" si="16"/>
        <v>1</v>
      </c>
      <c r="L59" s="96">
        <f t="shared" si="16"/>
        <v>1</v>
      </c>
      <c r="M59" s="96">
        <f t="shared" si="16"/>
        <v>1</v>
      </c>
      <c r="N59" s="96">
        <f t="shared" si="16"/>
        <v>1</v>
      </c>
      <c r="O59" s="96">
        <f t="shared" si="16"/>
        <v>1</v>
      </c>
      <c r="P59" s="96">
        <f t="shared" si="16"/>
        <v>1</v>
      </c>
      <c r="Q59" s="96">
        <f t="shared" si="16"/>
        <v>1</v>
      </c>
      <c r="R59" s="96">
        <f t="shared" si="16"/>
        <v>1</v>
      </c>
      <c r="S59" s="96">
        <f t="shared" si="16"/>
        <v>1</v>
      </c>
      <c r="T59" s="96">
        <f t="shared" si="16"/>
        <v>1</v>
      </c>
      <c r="U59" s="96">
        <f t="shared" si="16"/>
        <v>1</v>
      </c>
      <c r="V59" s="96">
        <f t="shared" si="16"/>
        <v>1</v>
      </c>
      <c r="W59" s="96">
        <f t="shared" si="16"/>
        <v>1</v>
      </c>
      <c r="X59" s="96">
        <f t="shared" si="16"/>
        <v>1</v>
      </c>
      <c r="Y59" s="96">
        <f t="shared" si="16"/>
        <v>1</v>
      </c>
      <c r="Z59" s="96">
        <f t="shared" si="16"/>
        <v>1</v>
      </c>
    </row>
    <row r="60" spans="1:26" ht="16" hidden="1" customHeight="1">
      <c r="B60" s="25" t="s">
        <v>11</v>
      </c>
      <c r="C60" s="96">
        <f t="shared" si="17"/>
        <v>1</v>
      </c>
      <c r="D60" s="96">
        <f t="shared" si="16"/>
        <v>1</v>
      </c>
      <c r="E60" s="96">
        <f t="shared" si="16"/>
        <v>1</v>
      </c>
      <c r="F60" s="96">
        <f t="shared" si="16"/>
        <v>1</v>
      </c>
      <c r="G60" s="96">
        <f t="shared" si="16"/>
        <v>1</v>
      </c>
      <c r="H60" s="96">
        <f t="shared" si="16"/>
        <v>1</v>
      </c>
      <c r="I60" s="96">
        <f t="shared" si="16"/>
        <v>1</v>
      </c>
      <c r="J60" s="96">
        <f t="shared" si="16"/>
        <v>1</v>
      </c>
      <c r="K60" s="96">
        <f t="shared" si="16"/>
        <v>1</v>
      </c>
      <c r="L60" s="96">
        <f t="shared" si="16"/>
        <v>1</v>
      </c>
      <c r="M60" s="96">
        <f t="shared" si="16"/>
        <v>1</v>
      </c>
      <c r="N60" s="96">
        <f t="shared" si="16"/>
        <v>1</v>
      </c>
      <c r="O60" s="96">
        <f t="shared" si="16"/>
        <v>1</v>
      </c>
      <c r="P60" s="96">
        <f t="shared" si="16"/>
        <v>1</v>
      </c>
      <c r="Q60" s="96">
        <f t="shared" si="16"/>
        <v>1</v>
      </c>
      <c r="R60" s="96">
        <f t="shared" si="16"/>
        <v>1</v>
      </c>
      <c r="S60" s="96">
        <f t="shared" si="16"/>
        <v>1</v>
      </c>
      <c r="T60" s="96">
        <f t="shared" si="16"/>
        <v>1</v>
      </c>
      <c r="U60" s="96">
        <f t="shared" si="16"/>
        <v>1</v>
      </c>
      <c r="V60" s="96">
        <f t="shared" si="16"/>
        <v>1</v>
      </c>
      <c r="W60" s="96">
        <f t="shared" si="16"/>
        <v>1</v>
      </c>
      <c r="X60" s="96">
        <f t="shared" si="16"/>
        <v>1</v>
      </c>
      <c r="Y60" s="96">
        <f t="shared" si="16"/>
        <v>1</v>
      </c>
      <c r="Z60" s="96">
        <f t="shared" si="16"/>
        <v>1</v>
      </c>
    </row>
    <row r="61" spans="1:26" s="10" customFormat="1" ht="16" customHeight="1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s="10" customFormat="1" ht="16" customHeight="1"/>
    <row r="63" spans="1:26" s="109" customFormat="1" ht="16" customHeight="1">
      <c r="A63" s="108"/>
      <c r="B63" s="104" t="s">
        <v>33</v>
      </c>
      <c r="C63" s="106">
        <f>F1</f>
        <v>2014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8"/>
    </row>
    <row r="64" spans="1:26" s="11" customFormat="1" ht="16" customHeight="1">
      <c r="A64" s="83"/>
      <c r="B64" s="1" t="s">
        <v>19</v>
      </c>
      <c r="C64" s="1" t="s">
        <v>0</v>
      </c>
      <c r="D64" s="1" t="s">
        <v>1</v>
      </c>
      <c r="E64" s="1" t="s">
        <v>2</v>
      </c>
      <c r="F64" s="1" t="s">
        <v>3</v>
      </c>
      <c r="G64" s="1" t="s">
        <v>4</v>
      </c>
      <c r="H64" s="1" t="s">
        <v>5</v>
      </c>
      <c r="I64" s="1" t="s">
        <v>6</v>
      </c>
      <c r="J64" s="1" t="s">
        <v>7</v>
      </c>
      <c r="K64" s="1" t="s">
        <v>8</v>
      </c>
      <c r="L64" s="1" t="s">
        <v>9</v>
      </c>
      <c r="M64" s="1" t="s">
        <v>10</v>
      </c>
      <c r="N64" s="1" t="s">
        <v>11</v>
      </c>
      <c r="O64" s="83"/>
    </row>
    <row r="65" spans="1:27" ht="16" customHeight="1">
      <c r="A65" s="10"/>
      <c r="B65" s="73">
        <v>41640</v>
      </c>
      <c r="C65" s="16">
        <f>($C23*C35)*(1-$C$24)</f>
        <v>95</v>
      </c>
      <c r="D65" s="16">
        <f>($C23*D35)*(1-$C$24)</f>
        <v>88.35</v>
      </c>
      <c r="E65" s="16">
        <f>($C23*E35)*(1-$C$24)</f>
        <v>82.649999999999991</v>
      </c>
      <c r="F65" s="16">
        <f>($C23*F35)*(1-$C$24)</f>
        <v>80.75</v>
      </c>
      <c r="G65" s="16">
        <f>($C23*G35)*(1-$C$24)</f>
        <v>77.899999999999991</v>
      </c>
      <c r="H65" s="16">
        <f>($C23*H35)*(1-$C$24)</f>
        <v>76.95</v>
      </c>
      <c r="I65" s="16">
        <f>($C23*I35)*(1-$C$24)</f>
        <v>74.099999999999994</v>
      </c>
      <c r="J65" s="16">
        <f>($C23*J35)*(1-$C$24)</f>
        <v>72.2</v>
      </c>
      <c r="K65" s="16">
        <f>($C23*K35)*(1-$C$24)</f>
        <v>71.25</v>
      </c>
      <c r="L65" s="16">
        <f>($C23*L35)*(1-$C$24)</f>
        <v>69.349999999999994</v>
      </c>
      <c r="M65" s="16">
        <f>($C23*M35)*(1-$C$24)</f>
        <v>67.45</v>
      </c>
      <c r="N65" s="16">
        <f>($C23*N35)*(1-$C$24)</f>
        <v>66.5</v>
      </c>
      <c r="O65" s="10"/>
    </row>
    <row r="66" spans="1:27" ht="16" customHeight="1">
      <c r="A66" s="10"/>
      <c r="B66" s="73">
        <v>41671</v>
      </c>
      <c r="C66" s="74"/>
      <c r="D66" s="16">
        <f>($D23*C36)*(1-$D$24)</f>
        <v>95</v>
      </c>
      <c r="E66" s="16">
        <f>($D23*D36)*(1-$D$24)</f>
        <v>88.35</v>
      </c>
      <c r="F66" s="16">
        <f>($D23*E36)*(1-$D$24)</f>
        <v>82.649999999999991</v>
      </c>
      <c r="G66" s="16">
        <f>($D23*F36)*(1-$D$24)</f>
        <v>80.75</v>
      </c>
      <c r="H66" s="16">
        <f>($D23*G36)*(1-$D$24)</f>
        <v>77.899999999999991</v>
      </c>
      <c r="I66" s="16">
        <f>($D23*H36)*(1-$D$24)</f>
        <v>76.95</v>
      </c>
      <c r="J66" s="16">
        <f>($D23*I36)*(1-$D$24)</f>
        <v>74.099999999999994</v>
      </c>
      <c r="K66" s="16">
        <f>($D23*J36)*(1-$D$24)</f>
        <v>72.2</v>
      </c>
      <c r="L66" s="16">
        <f>($D23*K36)*(1-$D$24)</f>
        <v>71.25</v>
      </c>
      <c r="M66" s="16">
        <f>($D23*L36)*(1-$D$24)</f>
        <v>69.349999999999994</v>
      </c>
      <c r="N66" s="16">
        <f>($D23*M36)*(1-$D$24)</f>
        <v>67.45</v>
      </c>
      <c r="O66" s="10"/>
    </row>
    <row r="67" spans="1:27" ht="16" customHeight="1">
      <c r="A67" s="10"/>
      <c r="B67" s="73">
        <v>41699</v>
      </c>
      <c r="C67" s="74"/>
      <c r="D67" s="74"/>
      <c r="E67" s="16">
        <f>($E23*C37)*(1-$E$24)</f>
        <v>95</v>
      </c>
      <c r="F67" s="16">
        <f>($E23*D37)*(1-$E$24)</f>
        <v>88.35</v>
      </c>
      <c r="G67" s="16">
        <f>($E23*E37)*(1-$E$24)</f>
        <v>82.649999999999991</v>
      </c>
      <c r="H67" s="16">
        <f>($E23*F37)*(1-$E$24)</f>
        <v>80.75</v>
      </c>
      <c r="I67" s="16">
        <f>($E23*G37)*(1-$E$24)</f>
        <v>77.899999999999991</v>
      </c>
      <c r="J67" s="16">
        <f>($E23*H37)*(1-$E$24)</f>
        <v>76.95</v>
      </c>
      <c r="K67" s="16">
        <f>($E23*I37)*(1-$E$24)</f>
        <v>74.099999999999994</v>
      </c>
      <c r="L67" s="16">
        <f>($E23*J37)*(1-$E$24)</f>
        <v>72.2</v>
      </c>
      <c r="M67" s="16">
        <f>($E23*K37)*(1-$E$24)</f>
        <v>71.25</v>
      </c>
      <c r="N67" s="16">
        <f>($E23*L37)*(1-$E$24)</f>
        <v>69.349999999999994</v>
      </c>
      <c r="O67" s="10"/>
    </row>
    <row r="68" spans="1:27" ht="16" customHeight="1">
      <c r="A68" s="10"/>
      <c r="B68" s="73">
        <v>41730</v>
      </c>
      <c r="C68" s="74"/>
      <c r="D68" s="74"/>
      <c r="E68" s="74"/>
      <c r="F68" s="16">
        <f>($F23*C38)*(1-$F$24)</f>
        <v>95</v>
      </c>
      <c r="G68" s="16">
        <f>($F23*D38)*(1-$F$24)</f>
        <v>88.35</v>
      </c>
      <c r="H68" s="16">
        <f>($F23*E38)*(1-$F$24)</f>
        <v>82.649999999999991</v>
      </c>
      <c r="I68" s="16">
        <f>($F23*F38)*(1-$F$24)</f>
        <v>80.75</v>
      </c>
      <c r="J68" s="16">
        <f>($F23*G38)*(1-$F$24)</f>
        <v>77.899999999999991</v>
      </c>
      <c r="K68" s="16">
        <f>($F23*H38)*(1-$F$24)</f>
        <v>76.95</v>
      </c>
      <c r="L68" s="16">
        <f>($F23*I38)*(1-$F$24)</f>
        <v>74.099999999999994</v>
      </c>
      <c r="M68" s="16">
        <f>($F23*J38)*(1-$F$24)</f>
        <v>72.2</v>
      </c>
      <c r="N68" s="16">
        <f>($F23*K38)*(1-$F$24)</f>
        <v>71.25</v>
      </c>
      <c r="O68" s="10"/>
    </row>
    <row r="69" spans="1:27" ht="16" customHeight="1">
      <c r="A69" s="10"/>
      <c r="B69" s="73">
        <v>41760</v>
      </c>
      <c r="C69" s="74"/>
      <c r="D69" s="74"/>
      <c r="E69" s="74"/>
      <c r="F69" s="74"/>
      <c r="G69" s="16">
        <f>($G23*C39)*(1-$G$24)</f>
        <v>95</v>
      </c>
      <c r="H69" s="16">
        <f>($G23*D39)*(1-$G$24)</f>
        <v>88.35</v>
      </c>
      <c r="I69" s="16">
        <f>($G23*E39)*(1-$G$24)</f>
        <v>82.649999999999991</v>
      </c>
      <c r="J69" s="16">
        <f>($G23*F39)*(1-$G$24)</f>
        <v>80.75</v>
      </c>
      <c r="K69" s="16">
        <f>($G23*G39)*(1-$G$24)</f>
        <v>77.899999999999991</v>
      </c>
      <c r="L69" s="16">
        <f>($G23*H39)*(1-$G$24)</f>
        <v>76.95</v>
      </c>
      <c r="M69" s="16">
        <f>($G23*I39)*(1-$G$24)</f>
        <v>74.099999999999994</v>
      </c>
      <c r="N69" s="16">
        <f>($G23*J39)*(1-$G$24)</f>
        <v>72.2</v>
      </c>
      <c r="O69" s="10"/>
    </row>
    <row r="70" spans="1:27" ht="16" customHeight="1">
      <c r="A70" s="10"/>
      <c r="B70" s="73">
        <v>41791</v>
      </c>
      <c r="C70" s="74"/>
      <c r="D70" s="74"/>
      <c r="E70" s="74"/>
      <c r="F70" s="74"/>
      <c r="G70" s="74"/>
      <c r="H70" s="16">
        <f>($H23*C40)*(1-$H$24)</f>
        <v>95</v>
      </c>
      <c r="I70" s="16">
        <f>($H23*D40)*(1-$H$24)</f>
        <v>88.35</v>
      </c>
      <c r="J70" s="16">
        <f>($H23*E40)*(1-$H$24)</f>
        <v>82.649999999999991</v>
      </c>
      <c r="K70" s="16">
        <f>($H23*F40)*(1-$H$24)</f>
        <v>80.75</v>
      </c>
      <c r="L70" s="16">
        <f>($H23*G40)*(1-$H$24)</f>
        <v>77.899999999999991</v>
      </c>
      <c r="M70" s="16">
        <f>($H23*H40)*(1-$H$24)</f>
        <v>76.95</v>
      </c>
      <c r="N70" s="16">
        <f>($H23*I40)*(1-$H$24)</f>
        <v>74.099999999999994</v>
      </c>
      <c r="O70" s="10"/>
    </row>
    <row r="71" spans="1:27" ht="16" customHeight="1">
      <c r="A71" s="10"/>
      <c r="B71" s="73">
        <v>41821</v>
      </c>
      <c r="C71" s="74"/>
      <c r="D71" s="74"/>
      <c r="E71" s="74"/>
      <c r="F71" s="74"/>
      <c r="G71" s="74"/>
      <c r="H71" s="74"/>
      <c r="I71" s="16">
        <f>($I23*C41)*(1-$I$24)</f>
        <v>95</v>
      </c>
      <c r="J71" s="16">
        <f>($I23*D41)*(1-$I$24)</f>
        <v>88.35</v>
      </c>
      <c r="K71" s="16">
        <f>($I23*E41)*(1-$I$24)</f>
        <v>82.649999999999991</v>
      </c>
      <c r="L71" s="16">
        <f>($I23*F41)*(1-$I$24)</f>
        <v>80.75</v>
      </c>
      <c r="M71" s="16">
        <f>($I23*G41)*(1-$I$24)</f>
        <v>77.899999999999991</v>
      </c>
      <c r="N71" s="16">
        <f>($I23*H41)*(1-$I$24)</f>
        <v>76.95</v>
      </c>
      <c r="O71" s="10"/>
    </row>
    <row r="72" spans="1:27" ht="16" customHeight="1">
      <c r="A72" s="10"/>
      <c r="B72" s="73">
        <v>41852</v>
      </c>
      <c r="C72" s="74"/>
      <c r="D72" s="74"/>
      <c r="E72" s="74"/>
      <c r="F72" s="74"/>
      <c r="G72" s="74"/>
      <c r="H72" s="74"/>
      <c r="I72" s="74"/>
      <c r="J72" s="16">
        <f>($J23*C42)*(1-$J$24)</f>
        <v>95</v>
      </c>
      <c r="K72" s="16">
        <f>($J23*D42)*(1-$J$24)</f>
        <v>88.35</v>
      </c>
      <c r="L72" s="16">
        <f>($J23*E42)*(1-$J$24)</f>
        <v>82.649999999999991</v>
      </c>
      <c r="M72" s="16">
        <f>($J23*F42)*(1-$J$24)</f>
        <v>80.75</v>
      </c>
      <c r="N72" s="16">
        <f>($J23*G42)*(1-$J$24)</f>
        <v>77.899999999999991</v>
      </c>
      <c r="O72" s="10"/>
    </row>
    <row r="73" spans="1:27" ht="16" customHeight="1">
      <c r="A73" s="10"/>
      <c r="B73" s="73">
        <v>41883</v>
      </c>
      <c r="C73" s="74"/>
      <c r="D73" s="74"/>
      <c r="E73" s="74"/>
      <c r="F73" s="74"/>
      <c r="G73" s="74"/>
      <c r="H73" s="74"/>
      <c r="I73" s="74"/>
      <c r="J73" s="74"/>
      <c r="K73" s="16">
        <f>($K23*C43)*(1-$K$24)</f>
        <v>95</v>
      </c>
      <c r="L73" s="16">
        <f>($K23*D43)*(1-$K$24)</f>
        <v>88.35</v>
      </c>
      <c r="M73" s="16">
        <f>($K23*E43)*(1-$K$24)</f>
        <v>82.649999999999991</v>
      </c>
      <c r="N73" s="16">
        <f>($K23*F43)*(1-$K$24)</f>
        <v>80.75</v>
      </c>
      <c r="O73" s="10"/>
    </row>
    <row r="74" spans="1:27" ht="16" customHeight="1">
      <c r="A74" s="10"/>
      <c r="B74" s="73">
        <v>41913</v>
      </c>
      <c r="C74" s="74"/>
      <c r="D74" s="74"/>
      <c r="E74" s="74"/>
      <c r="F74" s="74"/>
      <c r="G74" s="74"/>
      <c r="H74" s="74"/>
      <c r="I74" s="74"/>
      <c r="J74" s="74"/>
      <c r="K74" s="15"/>
      <c r="L74" s="16">
        <f>($L23*C44)*(1-$L$24)</f>
        <v>95</v>
      </c>
      <c r="M74" s="16">
        <f>($L23*D44)*(1-$L$24)</f>
        <v>88.35</v>
      </c>
      <c r="N74" s="16">
        <f>($L23*E44)*(1-$L$24)</f>
        <v>82.649999999999991</v>
      </c>
      <c r="O74" s="10"/>
    </row>
    <row r="75" spans="1:27" ht="16" customHeight="1">
      <c r="A75" s="10"/>
      <c r="B75" s="73">
        <v>41944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16">
        <f>($M23*C45)*(1-$M$24)</f>
        <v>95</v>
      </c>
      <c r="N75" s="16">
        <f>($M23*D45)*(1-$M$24)</f>
        <v>88.35</v>
      </c>
      <c r="O75" s="10"/>
    </row>
    <row r="76" spans="1:27" ht="16" customHeight="1">
      <c r="A76" s="10"/>
      <c r="B76" s="73">
        <v>41974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41">
        <f>($N23*C46)*(1-$N$24)</f>
        <v>95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6" customHeight="1">
      <c r="A77" s="84"/>
      <c r="B77" s="7"/>
      <c r="C77" s="2">
        <f t="shared" ref="C77:M77" si="18">SUM(C65:C76)</f>
        <v>95</v>
      </c>
      <c r="D77" s="2">
        <f t="shared" si="18"/>
        <v>183.35</v>
      </c>
      <c r="E77" s="2">
        <f t="shared" si="18"/>
        <v>266</v>
      </c>
      <c r="F77" s="2">
        <f>SUM(F65:F76)</f>
        <v>346.75</v>
      </c>
      <c r="G77" s="2">
        <f t="shared" si="18"/>
        <v>424.65</v>
      </c>
      <c r="H77" s="2">
        <f t="shared" si="18"/>
        <v>501.6</v>
      </c>
      <c r="I77" s="2">
        <f t="shared" si="18"/>
        <v>575.69999999999993</v>
      </c>
      <c r="J77" s="2">
        <f t="shared" si="18"/>
        <v>647.9</v>
      </c>
      <c r="K77" s="2">
        <f t="shared" si="18"/>
        <v>719.15</v>
      </c>
      <c r="L77" s="2">
        <f t="shared" si="18"/>
        <v>788.5</v>
      </c>
      <c r="M77" s="2">
        <f t="shared" si="18"/>
        <v>855.95</v>
      </c>
      <c r="N77" s="2">
        <f t="shared" ref="N77" si="19">SUM(N65:N76)</f>
        <v>922.44999999999993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6" customHeight="1">
      <c r="A78" s="6"/>
      <c r="B78" s="7"/>
      <c r="C78" s="3">
        <f t="shared" ref="C78:L78" si="20">SUM(C65:C76)</f>
        <v>95</v>
      </c>
      <c r="D78" s="3">
        <f t="shared" si="20"/>
        <v>183.35</v>
      </c>
      <c r="E78" s="3">
        <f t="shared" si="20"/>
        <v>266</v>
      </c>
      <c r="F78" s="3">
        <f t="shared" si="20"/>
        <v>346.75</v>
      </c>
      <c r="G78" s="3">
        <f t="shared" si="20"/>
        <v>424.65</v>
      </c>
      <c r="H78" s="3">
        <f t="shared" si="20"/>
        <v>501.6</v>
      </c>
      <c r="I78" s="3">
        <f t="shared" si="20"/>
        <v>575.69999999999993</v>
      </c>
      <c r="J78" s="3">
        <f t="shared" si="20"/>
        <v>647.9</v>
      </c>
      <c r="K78" s="3">
        <f t="shared" si="20"/>
        <v>719.15</v>
      </c>
      <c r="L78" s="3">
        <f t="shared" si="20"/>
        <v>788.5</v>
      </c>
      <c r="M78" s="3">
        <f>SUM(M65:M76)</f>
        <v>855.95</v>
      </c>
      <c r="N78" s="3">
        <f t="shared" ref="N78" si="21">SUM(N65:N76)</f>
        <v>922.44999999999993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s="71" customFormat="1" ht="8" customHeight="1">
      <c r="A79" s="6"/>
      <c r="B79" s="7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s="109" customFormat="1" ht="16" customHeight="1">
      <c r="A80" s="105"/>
      <c r="B80" s="104" t="s">
        <v>33</v>
      </c>
      <c r="C80" s="106">
        <f>C63+1</f>
        <v>2015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8"/>
    </row>
    <row r="81" spans="1:27" ht="16" customHeight="1">
      <c r="A81" s="6"/>
      <c r="B81" s="1" t="s">
        <v>19</v>
      </c>
      <c r="C81" s="1" t="s">
        <v>0</v>
      </c>
      <c r="D81" s="1" t="s">
        <v>1</v>
      </c>
      <c r="E81" s="1" t="s">
        <v>2</v>
      </c>
      <c r="F81" s="1" t="s">
        <v>3</v>
      </c>
      <c r="G81" s="1" t="s">
        <v>4</v>
      </c>
      <c r="H81" s="1" t="s">
        <v>5</v>
      </c>
      <c r="I81" s="1" t="s">
        <v>6</v>
      </c>
      <c r="J81" s="1" t="s">
        <v>7</v>
      </c>
      <c r="K81" s="1" t="s">
        <v>8</v>
      </c>
      <c r="L81" s="1" t="s">
        <v>9</v>
      </c>
      <c r="M81" s="1" t="s">
        <v>10</v>
      </c>
      <c r="N81" s="1" t="s">
        <v>11</v>
      </c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10"/>
    </row>
    <row r="82" spans="1:27" ht="16" customHeight="1">
      <c r="A82" s="6"/>
      <c r="B82" s="73">
        <v>41640</v>
      </c>
      <c r="C82" s="74">
        <f>($C23*O35)*(1-$C$24)</f>
        <v>65.075000000000003</v>
      </c>
      <c r="D82" s="74">
        <f>($C23*P35)*(1-$C$24)</f>
        <v>63.65</v>
      </c>
      <c r="E82" s="74">
        <f>($C23*Q35)*(1-$C$24)</f>
        <v>62.22499999999998</v>
      </c>
      <c r="F82" s="74">
        <f>($C23*R35)*(1-$C$24)</f>
        <v>60.79999999999999</v>
      </c>
      <c r="G82" s="74">
        <f>($C23*S35)*(1-$C$24)</f>
        <v>59.374999999999986</v>
      </c>
      <c r="H82" s="74">
        <f>($C23*T35)*(1-$C$24)</f>
        <v>57.949999999999982</v>
      </c>
      <c r="I82" s="74">
        <f>($C23*U35)*(1-$C$24)</f>
        <v>56.524999999999984</v>
      </c>
      <c r="J82" s="74">
        <f>($C23*V35)*(1-$C$24)</f>
        <v>55.099999999999987</v>
      </c>
      <c r="K82" s="74">
        <f>($C23*W35)*(1-$C$24)</f>
        <v>53.674999999999983</v>
      </c>
      <c r="L82" s="74">
        <f>($C23*X35)*(1-$C$24)</f>
        <v>52.249999999999986</v>
      </c>
      <c r="M82" s="74">
        <f>($C23*Y35)*(1-$C$24)</f>
        <v>50.824999999999974</v>
      </c>
      <c r="N82" s="74">
        <f>($C23*Z35)*(1-$C$24)</f>
        <v>49.399999999999977</v>
      </c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10"/>
    </row>
    <row r="83" spans="1:27" ht="16" customHeight="1">
      <c r="A83" s="6"/>
      <c r="B83" s="73">
        <v>41671</v>
      </c>
      <c r="C83" s="16">
        <f>($D23*N36)*(1-$D$24)</f>
        <v>66.5</v>
      </c>
      <c r="D83" s="74">
        <f>($D23*O36)*(1-$D$24)</f>
        <v>65.075000000000003</v>
      </c>
      <c r="E83" s="74">
        <f>($D23*P36)*(1-$D$24)</f>
        <v>63.65</v>
      </c>
      <c r="F83" s="74">
        <f>($D23*Q36)*(1-$D$24)</f>
        <v>62.22499999999998</v>
      </c>
      <c r="G83" s="74">
        <f>($D23*R36)*(1-$D$24)</f>
        <v>60.79999999999999</v>
      </c>
      <c r="H83" s="74">
        <f>($D23*S36)*(1-$D$24)</f>
        <v>59.374999999999986</v>
      </c>
      <c r="I83" s="74">
        <f>($D23*T36)*(1-$D$24)</f>
        <v>57.949999999999982</v>
      </c>
      <c r="J83" s="74">
        <f>($D23*U36)*(1-$D$24)</f>
        <v>56.524999999999984</v>
      </c>
      <c r="K83" s="74">
        <f>($D23*V36)*(1-$D$24)</f>
        <v>55.099999999999987</v>
      </c>
      <c r="L83" s="74">
        <f>($D23*W36)*(1-$D$24)</f>
        <v>53.674999999999983</v>
      </c>
      <c r="M83" s="74">
        <f>($D23*X36)*(1-$D$24)</f>
        <v>52.249999999999986</v>
      </c>
      <c r="N83" s="74">
        <f>($D23*Y36)*(1-$D$24)</f>
        <v>50.824999999999974</v>
      </c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10"/>
    </row>
    <row r="84" spans="1:27" ht="16" customHeight="1">
      <c r="A84" s="6"/>
      <c r="B84" s="73">
        <v>41699</v>
      </c>
      <c r="C84" s="16">
        <f>($E23*M37)*(1-$E$24)</f>
        <v>67.45</v>
      </c>
      <c r="D84" s="16">
        <f>($E23*N37)*(1-$E$24)</f>
        <v>66.5</v>
      </c>
      <c r="E84" s="15">
        <f>($E23*O37)*(1-$E$24)</f>
        <v>65.075000000000003</v>
      </c>
      <c r="F84" s="74">
        <f>($E23*P37)*(1-$E$24)</f>
        <v>63.65</v>
      </c>
      <c r="G84" s="74">
        <f>($E23*Q37)*(1-$E$24)</f>
        <v>62.22499999999998</v>
      </c>
      <c r="H84" s="74">
        <f>($E23*R37)*(1-$E$24)</f>
        <v>60.79999999999999</v>
      </c>
      <c r="I84" s="74">
        <f>($E23*S37)*(1-$E$24)</f>
        <v>59.374999999999986</v>
      </c>
      <c r="J84" s="74">
        <f>($E23*T37)*(1-$E$24)</f>
        <v>57.949999999999982</v>
      </c>
      <c r="K84" s="74">
        <f>($E23*U37)*(1-$E$24)</f>
        <v>56.524999999999984</v>
      </c>
      <c r="L84" s="74">
        <f>($E23*V37)*(1-$E$24)</f>
        <v>55.099999999999987</v>
      </c>
      <c r="M84" s="74">
        <f>($E23*W37)*(1-$E$24)</f>
        <v>53.674999999999983</v>
      </c>
      <c r="N84" s="74">
        <f>($E23*X37)*(1-$E$24)</f>
        <v>52.249999999999986</v>
      </c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10"/>
    </row>
    <row r="85" spans="1:27" ht="16" customHeight="1">
      <c r="A85" s="6"/>
      <c r="B85" s="73">
        <v>41730</v>
      </c>
      <c r="C85" s="16">
        <f>($F23*L38)*(1-$F$24)</f>
        <v>69.349999999999994</v>
      </c>
      <c r="D85" s="16">
        <f>($F23*M38)*(1-$F$24)</f>
        <v>67.45</v>
      </c>
      <c r="E85" s="16">
        <f>($F23*N38)*(1-$F$24)</f>
        <v>66.5</v>
      </c>
      <c r="F85" s="74">
        <f>($F23*O38)*(1-$F$24)</f>
        <v>65.075000000000003</v>
      </c>
      <c r="G85" s="74">
        <f>($F23*P38)*(1-$F$24)</f>
        <v>63.65</v>
      </c>
      <c r="H85" s="74">
        <f>($F23*Q38)*(1-$F$24)</f>
        <v>62.22499999999998</v>
      </c>
      <c r="I85" s="74">
        <f>($F23*R38)*(1-$F$24)</f>
        <v>60.79999999999999</v>
      </c>
      <c r="J85" s="74">
        <f>($F23*S38)*(1-$F$24)</f>
        <v>59.374999999999986</v>
      </c>
      <c r="K85" s="74">
        <f>($F23*T38)*(1-$F$24)</f>
        <v>57.949999999999982</v>
      </c>
      <c r="L85" s="74">
        <f>($F23*U38)*(1-$F$24)</f>
        <v>56.524999999999984</v>
      </c>
      <c r="M85" s="74">
        <f>($F23*V38)*(1-$F$24)</f>
        <v>55.099999999999987</v>
      </c>
      <c r="N85" s="74">
        <f>($F23*W38)*(1-$F$24)</f>
        <v>53.674999999999983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10"/>
    </row>
    <row r="86" spans="1:27" ht="16" customHeight="1">
      <c r="A86" s="6"/>
      <c r="B86" s="73">
        <v>41760</v>
      </c>
      <c r="C86" s="16">
        <f>($G23*K39)*(1-$G$24)</f>
        <v>71.25</v>
      </c>
      <c r="D86" s="16">
        <f>($G23*L39)*(1-$G$24)</f>
        <v>69.349999999999994</v>
      </c>
      <c r="E86" s="16">
        <f>($G23*M39)*(1-$G$24)</f>
        <v>67.45</v>
      </c>
      <c r="F86" s="16">
        <f>($G23*N39)*(1-$G$24)</f>
        <v>66.5</v>
      </c>
      <c r="G86" s="15">
        <f>($G23*O39)*(1-$G$24)</f>
        <v>65.075000000000003</v>
      </c>
      <c r="H86" s="74">
        <f>($G23*P39)*(1-$G$24)</f>
        <v>63.65</v>
      </c>
      <c r="I86" s="74">
        <f>($G23*Q39)*(1-$G$24)</f>
        <v>62.22499999999998</v>
      </c>
      <c r="J86" s="74">
        <f>($G23*R39)*(1-$G$24)</f>
        <v>60.79999999999999</v>
      </c>
      <c r="K86" s="74">
        <f>($G23*S39)*(1-$G$24)</f>
        <v>59.374999999999986</v>
      </c>
      <c r="L86" s="74">
        <f>($G23*T39)*(1-$G$24)</f>
        <v>57.949999999999982</v>
      </c>
      <c r="M86" s="74">
        <f>($G23*U39)*(1-$G$24)</f>
        <v>56.524999999999984</v>
      </c>
      <c r="N86" s="74">
        <f>($G23*V39)*(1-$G$24)</f>
        <v>55.099999999999987</v>
      </c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10"/>
    </row>
    <row r="87" spans="1:27" ht="16" customHeight="1">
      <c r="A87" s="6"/>
      <c r="B87" s="73">
        <v>41791</v>
      </c>
      <c r="C87" s="16">
        <f>($H23*J40)*(1-$H$24)</f>
        <v>72.2</v>
      </c>
      <c r="D87" s="16">
        <f>($H23*K40)*(1-$H$24)</f>
        <v>71.25</v>
      </c>
      <c r="E87" s="16">
        <f>($H23*L40)*(1-$H$24)</f>
        <v>69.349999999999994</v>
      </c>
      <c r="F87" s="16">
        <f>($H23*M40)*(1-$H$24)</f>
        <v>67.45</v>
      </c>
      <c r="G87" s="16">
        <f>($H23*N40)*(1-$H$24)</f>
        <v>66.5</v>
      </c>
      <c r="H87" s="74">
        <f>($H23*O40)*(1-$H$24)</f>
        <v>65.075000000000003</v>
      </c>
      <c r="I87" s="74">
        <f>($H23*P40)*(1-$H$24)</f>
        <v>63.65</v>
      </c>
      <c r="J87" s="74">
        <f>($H23*Q40)*(1-$H$24)</f>
        <v>62.22499999999998</v>
      </c>
      <c r="K87" s="74">
        <f>($H23*R40)*(1-$H$24)</f>
        <v>60.79999999999999</v>
      </c>
      <c r="L87" s="74">
        <f>($H23*S40)*(1-$H$24)</f>
        <v>59.374999999999986</v>
      </c>
      <c r="M87" s="74">
        <f>($H23*T40)*(1-$H$24)</f>
        <v>57.949999999999982</v>
      </c>
      <c r="N87" s="74">
        <f>($H23*U40)*(1-$H$24)</f>
        <v>56.524999999999984</v>
      </c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10"/>
    </row>
    <row r="88" spans="1:27" ht="16" customHeight="1">
      <c r="A88" s="6"/>
      <c r="B88" s="73">
        <v>41821</v>
      </c>
      <c r="C88" s="16">
        <f>($I23*I41)*(1-$I$24)</f>
        <v>74.099999999999994</v>
      </c>
      <c r="D88" s="16">
        <f>($I23*J41)*(1-$I$24)</f>
        <v>72.2</v>
      </c>
      <c r="E88" s="16">
        <f>($I23*K41)*(1-$I$24)</f>
        <v>71.25</v>
      </c>
      <c r="F88" s="16">
        <f>($I23*L41)*(1-$I$24)</f>
        <v>69.349999999999994</v>
      </c>
      <c r="G88" s="16">
        <f>($I23*M41)*(1-$I$24)</f>
        <v>67.45</v>
      </c>
      <c r="H88" s="16">
        <f>($I23*N41)*(1-$I$24)</f>
        <v>66.5</v>
      </c>
      <c r="I88" s="15">
        <f>($I23*O41)*(1-$I$24)</f>
        <v>65.075000000000003</v>
      </c>
      <c r="J88" s="74">
        <f>($I23*P41)*(1-$I$24)</f>
        <v>63.65</v>
      </c>
      <c r="K88" s="74">
        <f>($I23*Q41)*(1-$I$24)</f>
        <v>62.22499999999998</v>
      </c>
      <c r="L88" s="74">
        <f>($I23*R41)*(1-$I$24)</f>
        <v>60.79999999999999</v>
      </c>
      <c r="M88" s="74">
        <f>($I23*S41)*(1-$I$24)</f>
        <v>59.374999999999986</v>
      </c>
      <c r="N88" s="74">
        <f>($I23*T41)*(1-$I$24)</f>
        <v>57.949999999999982</v>
      </c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10"/>
    </row>
    <row r="89" spans="1:27" ht="16" customHeight="1">
      <c r="A89" s="6"/>
      <c r="B89" s="73">
        <v>41852</v>
      </c>
      <c r="C89" s="16">
        <f>($J23*H42)*(1-$J$24)</f>
        <v>76.95</v>
      </c>
      <c r="D89" s="16">
        <f>($J23*I42)*(1-$J$24)</f>
        <v>74.099999999999994</v>
      </c>
      <c r="E89" s="16">
        <f>($J23*J42)*(1-$J$24)</f>
        <v>72.2</v>
      </c>
      <c r="F89" s="16">
        <f>($J23*K42)*(1-$J$24)</f>
        <v>71.25</v>
      </c>
      <c r="G89" s="16">
        <f>($J23*L42)*(1-$J$24)</f>
        <v>69.349999999999994</v>
      </c>
      <c r="H89" s="16">
        <f>($J23*M42)*(1-$J$24)</f>
        <v>67.45</v>
      </c>
      <c r="I89" s="16">
        <f>($J23*N42)*(1-$J$24)</f>
        <v>66.5</v>
      </c>
      <c r="J89" s="74">
        <f>($J23*O42)*(1-$J$24)</f>
        <v>65.075000000000003</v>
      </c>
      <c r="K89" s="74">
        <f>($J23*P42)*(1-$J$24)</f>
        <v>63.65</v>
      </c>
      <c r="L89" s="74">
        <f>($J23*Q42)*(1-$J$24)</f>
        <v>62.22499999999998</v>
      </c>
      <c r="M89" s="74">
        <f>($J23*R42)*(1-$J$24)</f>
        <v>60.79999999999999</v>
      </c>
      <c r="N89" s="74">
        <f>($J23*S42)*(1-$J$24)</f>
        <v>59.374999999999986</v>
      </c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10"/>
    </row>
    <row r="90" spans="1:27" ht="16" customHeight="1">
      <c r="A90" s="6"/>
      <c r="B90" s="73">
        <v>41883</v>
      </c>
      <c r="C90" s="16">
        <f>($K23*G43)*(1-$K$24)</f>
        <v>77.899999999999991</v>
      </c>
      <c r="D90" s="16">
        <f>($K23*H43)*(1-$K$24)</f>
        <v>76.95</v>
      </c>
      <c r="E90" s="16">
        <f>($K23*I43)*(1-$K$24)</f>
        <v>74.099999999999994</v>
      </c>
      <c r="F90" s="16">
        <f>($K23*J43)*(1-$K$24)</f>
        <v>72.2</v>
      </c>
      <c r="G90" s="16">
        <f>($K23*K43)*(1-$K$24)</f>
        <v>71.25</v>
      </c>
      <c r="H90" s="16">
        <f>($K23*L43)*(1-$K$24)</f>
        <v>69.349999999999994</v>
      </c>
      <c r="I90" s="16">
        <f>($K23*M43)*(1-$K$24)</f>
        <v>67.45</v>
      </c>
      <c r="J90" s="16">
        <f>($K23*N43)*(1-$K$24)</f>
        <v>66.5</v>
      </c>
      <c r="K90" s="15">
        <f>($K23*O43)*(1-$K$24)</f>
        <v>65.075000000000003</v>
      </c>
      <c r="L90" s="74">
        <f>($K23*P43)*(1-$K$24)</f>
        <v>63.65</v>
      </c>
      <c r="M90" s="74">
        <f>($K23*Q43)*(1-$K$24)</f>
        <v>62.22499999999998</v>
      </c>
      <c r="N90" s="74">
        <f>($K23*R43)*(1-$K$24)</f>
        <v>60.79999999999999</v>
      </c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10"/>
    </row>
    <row r="91" spans="1:27" ht="16" customHeight="1">
      <c r="A91" s="6"/>
      <c r="B91" s="73">
        <v>41913</v>
      </c>
      <c r="C91" s="16">
        <f>($L23*F44)*(1-$L$24)</f>
        <v>80.75</v>
      </c>
      <c r="D91" s="16">
        <f>($L23*G44)*(1-$L$24)</f>
        <v>77.899999999999991</v>
      </c>
      <c r="E91" s="16">
        <f>($L23*H44)*(1-$L$24)</f>
        <v>76.95</v>
      </c>
      <c r="F91" s="16">
        <f>($L23*I44)*(1-$L$24)</f>
        <v>74.099999999999994</v>
      </c>
      <c r="G91" s="16">
        <f>($L23*J44)*(1-$L$24)</f>
        <v>72.2</v>
      </c>
      <c r="H91" s="16">
        <f>($L23*K44)*(1-$L$24)</f>
        <v>71.25</v>
      </c>
      <c r="I91" s="16">
        <f>($L23*L44)*(1-$L$24)</f>
        <v>69.349999999999994</v>
      </c>
      <c r="J91" s="16">
        <f>($L23*M44)*(1-$L$24)</f>
        <v>67.45</v>
      </c>
      <c r="K91" s="16">
        <f>($L23*N44)*(1-$L$24)</f>
        <v>66.5</v>
      </c>
      <c r="L91" s="74">
        <f>($L23*O44)*(1-$L$24)</f>
        <v>65.075000000000003</v>
      </c>
      <c r="M91" s="74">
        <f>($L23*P44)*(1-$L$24)</f>
        <v>63.65</v>
      </c>
      <c r="N91" s="74">
        <f>($L23*Q44)*(1-$L$24)</f>
        <v>62.22499999999998</v>
      </c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10"/>
    </row>
    <row r="92" spans="1:27" ht="16" customHeight="1">
      <c r="A92" s="6"/>
      <c r="B92" s="73">
        <v>41944</v>
      </c>
      <c r="C92" s="16">
        <f>($M23*E45)*(1-$M$24)</f>
        <v>82.649999999999991</v>
      </c>
      <c r="D92" s="16">
        <f>($M23*F45)*(1-$M$24)</f>
        <v>80.75</v>
      </c>
      <c r="E92" s="16">
        <f>($M23*G45)*(1-$M$24)</f>
        <v>77.899999999999991</v>
      </c>
      <c r="F92" s="16">
        <f>($M23*H45)*(1-$M$24)</f>
        <v>76.95</v>
      </c>
      <c r="G92" s="16">
        <f>($M23*I45)*(1-$M$24)</f>
        <v>74.099999999999994</v>
      </c>
      <c r="H92" s="16">
        <f>($M23*J45)*(1-$M$24)</f>
        <v>72.2</v>
      </c>
      <c r="I92" s="16">
        <f>($M23*K45)*(1-$M$24)</f>
        <v>71.25</v>
      </c>
      <c r="J92" s="16">
        <f>($M23*L45)*(1-$M$24)</f>
        <v>69.349999999999994</v>
      </c>
      <c r="K92" s="16">
        <f>($M23*M45)*(1-$M$24)</f>
        <v>67.45</v>
      </c>
      <c r="L92" s="16">
        <f>($M23*N45)*(1-$M$24)</f>
        <v>66.5</v>
      </c>
      <c r="M92" s="74">
        <f>($M23*O45)*(1-$M$24)</f>
        <v>65.075000000000003</v>
      </c>
      <c r="N92" s="74">
        <f>($M23*P45)*(1-$M$24)</f>
        <v>63.65</v>
      </c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10"/>
    </row>
    <row r="93" spans="1:27" ht="16" customHeight="1">
      <c r="A93" s="6"/>
      <c r="B93" s="73">
        <v>41974</v>
      </c>
      <c r="C93" s="41">
        <f>($N23*D46)*(1-$N$24)</f>
        <v>88.35</v>
      </c>
      <c r="D93" s="41">
        <f>($N23*E46)*(1-$N$24)</f>
        <v>82.649999999999991</v>
      </c>
      <c r="E93" s="41">
        <f>($N23*F46)*(1-$N$24)</f>
        <v>80.75</v>
      </c>
      <c r="F93" s="41">
        <f>($N23*G46)*(1-$N$24)</f>
        <v>77.899999999999991</v>
      </c>
      <c r="G93" s="41">
        <f>($N23*H46)*(1-$N$24)</f>
        <v>76.95</v>
      </c>
      <c r="H93" s="41">
        <f>($N23*I46)*(1-$N$24)</f>
        <v>74.099999999999994</v>
      </c>
      <c r="I93" s="41">
        <f>($N23*J46)*(1-$N$24)</f>
        <v>72.2</v>
      </c>
      <c r="J93" s="41">
        <f>($N23*K46)*(1-$N$24)</f>
        <v>71.25</v>
      </c>
      <c r="K93" s="41">
        <f>($N23*L46)*(1-$N$24)</f>
        <v>69.349999999999994</v>
      </c>
      <c r="L93" s="41">
        <f>($N23*M46)*(1-$N$24)</f>
        <v>67.45</v>
      </c>
      <c r="M93" s="41">
        <f>($N23*N46)*(1-$N$24)</f>
        <v>66.5</v>
      </c>
      <c r="N93" s="42">
        <f>($N23*O46)*(1-$N$24)</f>
        <v>65.075000000000003</v>
      </c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10"/>
    </row>
    <row r="94" spans="1:27" ht="16" customHeight="1">
      <c r="A94" s="6"/>
      <c r="B94" s="7"/>
      <c r="C94" s="2">
        <f>SUM(C83:C93)</f>
        <v>827.44999999999993</v>
      </c>
      <c r="D94" s="2">
        <f>SUM(D84:D93)</f>
        <v>739.09999999999991</v>
      </c>
      <c r="E94" s="2">
        <f>SUM(E85:E93)</f>
        <v>656.44999999999993</v>
      </c>
      <c r="F94" s="2">
        <f>SUM(F86:F93)</f>
        <v>575.69999999999993</v>
      </c>
      <c r="G94" s="2">
        <f>SUM(G87:G93)</f>
        <v>497.7999999999999</v>
      </c>
      <c r="H94" s="2">
        <f>SUM(H88:H93)</f>
        <v>420.84999999999991</v>
      </c>
      <c r="I94" s="2">
        <f>SUM(I89:I93)</f>
        <v>346.74999999999994</v>
      </c>
      <c r="J94" s="2">
        <f>SUM(J90:J93)</f>
        <v>274.54999999999995</v>
      </c>
      <c r="K94" s="2">
        <f>SUM(K91:K93)</f>
        <v>203.29999999999998</v>
      </c>
      <c r="L94" s="2">
        <f>SUM(L92:L93)</f>
        <v>133.94999999999999</v>
      </c>
      <c r="M94" s="2">
        <f>SUM(M93)</f>
        <v>66.5</v>
      </c>
      <c r="N94" s="2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10"/>
    </row>
    <row r="95" spans="1:27" ht="16" customHeight="1">
      <c r="A95" s="6"/>
      <c r="B95" s="7"/>
      <c r="C95" s="3">
        <f>SUM(C82:C93)</f>
        <v>892.52499999999998</v>
      </c>
      <c r="D95" s="3">
        <f t="shared" ref="D95:N95" si="22">SUM(D82:D93)</f>
        <v>867.82499999999993</v>
      </c>
      <c r="E95" s="3">
        <f t="shared" si="22"/>
        <v>847.40000000000009</v>
      </c>
      <c r="F95" s="3">
        <f t="shared" si="22"/>
        <v>827.45</v>
      </c>
      <c r="G95" s="3">
        <f t="shared" si="22"/>
        <v>808.92500000000007</v>
      </c>
      <c r="H95" s="3">
        <f t="shared" si="22"/>
        <v>789.92499999999995</v>
      </c>
      <c r="I95" s="3">
        <f t="shared" si="22"/>
        <v>772.35</v>
      </c>
      <c r="J95" s="3">
        <f t="shared" si="22"/>
        <v>755.24999999999989</v>
      </c>
      <c r="K95" s="3">
        <f t="shared" si="22"/>
        <v>737.67499999999995</v>
      </c>
      <c r="L95" s="3">
        <f t="shared" si="22"/>
        <v>720.57499999999993</v>
      </c>
      <c r="M95" s="3">
        <f t="shared" si="22"/>
        <v>703.94999999999993</v>
      </c>
      <c r="N95" s="3">
        <f t="shared" si="22"/>
        <v>686.84999999999991</v>
      </c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10"/>
    </row>
    <row r="96" spans="1:27" s="20" customFormat="1" ht="16" customHeight="1">
      <c r="A96" s="34"/>
      <c r="B96" s="35">
        <v>0</v>
      </c>
      <c r="C96" s="36">
        <v>1</v>
      </c>
      <c r="D96" s="36">
        <v>2</v>
      </c>
      <c r="E96" s="36">
        <v>3</v>
      </c>
      <c r="F96" s="36">
        <v>4</v>
      </c>
      <c r="G96" s="36">
        <v>5</v>
      </c>
      <c r="H96" s="36">
        <v>6</v>
      </c>
      <c r="I96" s="36">
        <v>7</v>
      </c>
      <c r="J96" s="36">
        <v>8</v>
      </c>
      <c r="K96" s="36">
        <v>9</v>
      </c>
      <c r="L96" s="36">
        <v>10</v>
      </c>
      <c r="M96" s="36">
        <v>11</v>
      </c>
      <c r="N96" s="36">
        <v>12</v>
      </c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8" s="20" customFormat="1" ht="16" customHeight="1">
      <c r="A97" s="34"/>
      <c r="B97" s="38">
        <f>O23</f>
        <v>1200</v>
      </c>
      <c r="C97" s="36">
        <f>C65+D66+E67+F68+G69+H70+I71+J72+K73+L74+M75+N76</f>
        <v>1140</v>
      </c>
      <c r="D97" s="36">
        <f>D65+E66+F67+G68+H69+I70+J71+K72+L73+M74+N75+C93</f>
        <v>1060.2</v>
      </c>
      <c r="E97" s="36">
        <f>E65+F66+G67+H68+I69+J70+K71+L72+M73+N74+C92+D93</f>
        <v>991.79999999999984</v>
      </c>
      <c r="F97" s="36">
        <f>F65+G66+H67+I68+J69+K70+L71+M72+N73+C91+D92+E93</f>
        <v>969</v>
      </c>
      <c r="G97" s="36">
        <f>G65+H66+I67+J68+K69+L70+M71+N72+C90+D91+E92+F93</f>
        <v>934.79999999999984</v>
      </c>
      <c r="H97" s="36">
        <f>H65+I66+J67+K68+L69+M70+N71+C89+D90+E91+F92+G93</f>
        <v>923.4000000000002</v>
      </c>
      <c r="I97" s="36">
        <f>I65+J66+K67+L68+M69+N70+C88+D89+E90+F91+G92+H93</f>
        <v>889.20000000000016</v>
      </c>
      <c r="J97" s="36">
        <f>J65+K66+L67+M68+N69+C87+D88+E89+F90+G91+H92+I93</f>
        <v>866.4000000000002</v>
      </c>
      <c r="K97" s="36">
        <f>K65+L66+M67+N68+C86+D87+E88+F89+G90+H91+I92+J93</f>
        <v>855</v>
      </c>
      <c r="L97" s="36">
        <f>L65+M66+N67+C85+D86+E87+F88+G89+H90+I91+J92+K93</f>
        <v>832.20000000000016</v>
      </c>
      <c r="M97" s="36">
        <f>M65+N66+C84+D85+E86+F87+G88+H89+I90+J91+K92+L93</f>
        <v>809.4000000000002</v>
      </c>
      <c r="N97" s="36">
        <f>N65+C83+D84+E85+F86+G87+H88+I89+J90+K91+L92+M93</f>
        <v>798</v>
      </c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8" s="109" customFormat="1" ht="16" customHeight="1">
      <c r="A98" s="108"/>
      <c r="B98" s="104" t="s">
        <v>18</v>
      </c>
      <c r="C98" s="106">
        <f>F1</f>
        <v>2014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8"/>
    </row>
    <row r="99" spans="1:28" s="11" customFormat="1" ht="16" customHeight="1">
      <c r="A99" s="83"/>
      <c r="B99" s="1" t="s">
        <v>19</v>
      </c>
      <c r="C99" s="1" t="s">
        <v>0</v>
      </c>
      <c r="D99" s="1" t="s">
        <v>1</v>
      </c>
      <c r="E99" s="1" t="s">
        <v>2</v>
      </c>
      <c r="F99" s="1" t="s">
        <v>3</v>
      </c>
      <c r="G99" s="1" t="s">
        <v>4</v>
      </c>
      <c r="H99" s="1" t="s">
        <v>5</v>
      </c>
      <c r="I99" s="1" t="s">
        <v>6</v>
      </c>
      <c r="J99" s="1" t="s">
        <v>7</v>
      </c>
      <c r="K99" s="1" t="s">
        <v>8</v>
      </c>
      <c r="L99" s="1" t="s">
        <v>9</v>
      </c>
      <c r="M99" s="1" t="s">
        <v>10</v>
      </c>
      <c r="N99" s="1" t="s">
        <v>11</v>
      </c>
      <c r="O99" s="83"/>
    </row>
    <row r="100" spans="1:28" ht="16" customHeight="1">
      <c r="A100" s="86"/>
      <c r="B100" s="73">
        <v>41640</v>
      </c>
      <c r="C100" s="18">
        <f>($C23*C35*$C27)*(1-$C24)*C49</f>
        <v>712.5</v>
      </c>
      <c r="D100" s="18">
        <f>($C23*D35*$C27)*(1-$C24)*D49</f>
        <v>662.625</v>
      </c>
      <c r="E100" s="18">
        <f>($C23*E35*$C27)*(1-$C24)*E49</f>
        <v>619.875</v>
      </c>
      <c r="F100" s="18">
        <f>($C23*F35*$C27)*(1-$C24)*F49</f>
        <v>605.625</v>
      </c>
      <c r="G100" s="18">
        <f>($C23*G35*$C27)*(1-$C24)*G49</f>
        <v>584.25</v>
      </c>
      <c r="H100" s="18">
        <f>($C23*H35*$C27)*(1-$C24)*H49</f>
        <v>577.125</v>
      </c>
      <c r="I100" s="18">
        <f>($C23*I35*$C27)*(1-$C24)*I49</f>
        <v>555.75</v>
      </c>
      <c r="J100" s="18">
        <f>($C23*J35*$C27)*(1-$C24)*J49</f>
        <v>541.5</v>
      </c>
      <c r="K100" s="18">
        <f>($C23*K35*$C27)*(1-$C24)*K49</f>
        <v>534.375</v>
      </c>
      <c r="L100" s="18">
        <f>($C23*L35*$C27)*(1-$C24)*L49</f>
        <v>520.125</v>
      </c>
      <c r="M100" s="18">
        <f>($C23*M35*$C27)*(1-$C24)*M49</f>
        <v>505.875</v>
      </c>
      <c r="N100" s="18">
        <f>($C23*N35*$C27)*(1-$C24)*N49</f>
        <v>498.75</v>
      </c>
      <c r="O100" s="10"/>
    </row>
    <row r="101" spans="1:28" ht="16" customHeight="1">
      <c r="A101" s="86"/>
      <c r="B101" s="73">
        <v>41671</v>
      </c>
      <c r="C101" s="77"/>
      <c r="D101" s="18">
        <f>($D23*C36*$D$27)*(1-$D$24)*C50</f>
        <v>712.5</v>
      </c>
      <c r="E101" s="18">
        <f>($D23*D36*$D$27)*(1-$D$24)*D50</f>
        <v>662.625</v>
      </c>
      <c r="F101" s="18">
        <f>($D23*E36*$D$27)*(1-$D$24)*E50</f>
        <v>619.875</v>
      </c>
      <c r="G101" s="18">
        <f>($D23*F36*$D$27)*(1-$D$24)*F50</f>
        <v>605.625</v>
      </c>
      <c r="H101" s="18">
        <f>($D23*G36*$D$27)*(1-$D$24)*G50</f>
        <v>584.25</v>
      </c>
      <c r="I101" s="18">
        <f>($D23*H36*$D$27)*(1-$D$24)*H50</f>
        <v>577.125</v>
      </c>
      <c r="J101" s="18">
        <f>($D23*I36*$D$27)*(1-$D$24)*I50</f>
        <v>555.75</v>
      </c>
      <c r="K101" s="18">
        <f>($D23*J36*$D$27)*(1-$D$24)*J50</f>
        <v>541.5</v>
      </c>
      <c r="L101" s="18">
        <f>($D23*K36*$D$27)*(1-$D$24)*K50</f>
        <v>534.375</v>
      </c>
      <c r="M101" s="18">
        <f>($D23*L36*$D$27)*(1-$D$24)*L50</f>
        <v>520.125</v>
      </c>
      <c r="N101" s="18">
        <f>($D23*M36*$D$27)*(1-$D$24)*M50</f>
        <v>505.875</v>
      </c>
      <c r="O101" s="10"/>
    </row>
    <row r="102" spans="1:28" ht="16" customHeight="1">
      <c r="A102" s="86"/>
      <c r="B102" s="73">
        <v>41699</v>
      </c>
      <c r="C102" s="77"/>
      <c r="D102" s="77"/>
      <c r="E102" s="18">
        <f>($E23*C37*$E$27)*(1-$E$24)*C51</f>
        <v>712.5</v>
      </c>
      <c r="F102" s="18">
        <f>($E23*D37*$E$27)*(1-$E$24)*D51</f>
        <v>662.625</v>
      </c>
      <c r="G102" s="18">
        <f>($E23*E37*$E$27)*(1-$E$24)*E51</f>
        <v>619.875</v>
      </c>
      <c r="H102" s="18">
        <f>($E23*F37*$E$27)*(1-$E$24)*F51</f>
        <v>605.625</v>
      </c>
      <c r="I102" s="18">
        <f>($E23*G37*$E$27)*(1-$E$24)*G51</f>
        <v>584.25</v>
      </c>
      <c r="J102" s="18">
        <f>($E23*H37*$E$27)*(1-$E$24)*H51</f>
        <v>577.125</v>
      </c>
      <c r="K102" s="18">
        <f>($E23*I37*$E$27)*(1-$E$24)*I51</f>
        <v>555.75</v>
      </c>
      <c r="L102" s="18">
        <f>($E23*J37*$E$27)*(1-$E$24)*J51</f>
        <v>541.5</v>
      </c>
      <c r="M102" s="18">
        <f>($E23*K37*$E$27)*(1-$E$24)*K51</f>
        <v>534.375</v>
      </c>
      <c r="N102" s="18">
        <f>($E23*L37*$E$27)*(1-$E$24)*L51</f>
        <v>520.125</v>
      </c>
      <c r="O102" s="10"/>
    </row>
    <row r="103" spans="1:28" ht="16" customHeight="1">
      <c r="A103" s="86"/>
      <c r="B103" s="73">
        <v>41730</v>
      </c>
      <c r="C103" s="77"/>
      <c r="D103" s="77"/>
      <c r="E103" s="19"/>
      <c r="F103" s="18">
        <f>($F23*C38*$F$27)*(1-$F$24)*C52</f>
        <v>712.5</v>
      </c>
      <c r="G103" s="18">
        <f>($F23*D38*$F$27)*(1-$F$24)*D52</f>
        <v>662.625</v>
      </c>
      <c r="H103" s="18">
        <f>($F23*E38*$F$27)*(1-$F$24)*E52</f>
        <v>619.875</v>
      </c>
      <c r="I103" s="18">
        <f>($F23*F38*$F$27)*(1-$F$24)*F52</f>
        <v>605.625</v>
      </c>
      <c r="J103" s="18">
        <f>($F23*G38*$F$27)*(1-$F$24)*G52</f>
        <v>584.25</v>
      </c>
      <c r="K103" s="18">
        <f>($F23*H38*$F$27)*(1-$F$24)*H52</f>
        <v>577.125</v>
      </c>
      <c r="L103" s="18">
        <f>($F23*I38*$F$27)*(1-$F$24)*I52</f>
        <v>555.75</v>
      </c>
      <c r="M103" s="18">
        <f>($F23*J38*$F$27)*(1-$F$24)*J52</f>
        <v>541.5</v>
      </c>
      <c r="N103" s="18">
        <f>($F23*K38*$F$27)*(1-$F$24)*K52</f>
        <v>534.375</v>
      </c>
      <c r="O103" s="10"/>
    </row>
    <row r="104" spans="1:28" ht="16" customHeight="1">
      <c r="A104" s="86"/>
      <c r="B104" s="73">
        <v>41760</v>
      </c>
      <c r="C104" s="77"/>
      <c r="D104" s="77"/>
      <c r="E104" s="77"/>
      <c r="F104" s="77"/>
      <c r="G104" s="18">
        <f>($G23*C39*$G$27)*(1-$G$24)*C53</f>
        <v>712.5</v>
      </c>
      <c r="H104" s="18">
        <f>($G23*D39*$G$27)*(1-$G$24)*D53</f>
        <v>662.625</v>
      </c>
      <c r="I104" s="18">
        <f>($G23*E39*$G$27)*(1-$G$24)*E53</f>
        <v>619.875</v>
      </c>
      <c r="J104" s="18">
        <f>($G23*F39*$G$27)*(1-$G$24)*F53</f>
        <v>605.625</v>
      </c>
      <c r="K104" s="18">
        <f>($G23*G39*$G$27)*(1-$G$24)*G53</f>
        <v>584.25</v>
      </c>
      <c r="L104" s="18">
        <f>($G23*H39*$G$27)*(1-$G$24)*H53</f>
        <v>577.125</v>
      </c>
      <c r="M104" s="18">
        <f>($G23*I39*$G$27)*(1-$G$24)*I53</f>
        <v>555.75</v>
      </c>
      <c r="N104" s="18">
        <f>($G23*J39*$G$27)*(1-$G$24)*J53</f>
        <v>541.5</v>
      </c>
      <c r="O104" s="10"/>
    </row>
    <row r="105" spans="1:28" ht="16" customHeight="1">
      <c r="A105" s="86"/>
      <c r="B105" s="73">
        <v>41791</v>
      </c>
      <c r="C105" s="77"/>
      <c r="D105" s="77"/>
      <c r="E105" s="77"/>
      <c r="F105" s="77"/>
      <c r="G105" s="19"/>
      <c r="H105" s="18">
        <f>($H23*C40*$H$27)*(1-$H$24)*C54</f>
        <v>712.5</v>
      </c>
      <c r="I105" s="18">
        <f>($H23*D40*$H$27)*(1-$H$24)*D54</f>
        <v>662.625</v>
      </c>
      <c r="J105" s="18">
        <f>($H23*E40*$H$27)*(1-$H$24)*E54</f>
        <v>619.875</v>
      </c>
      <c r="K105" s="18">
        <f>($H23*F40*$H$27)*(1-$H$24)*F54</f>
        <v>605.625</v>
      </c>
      <c r="L105" s="18">
        <f>($H23*G40*$H$27)*(1-$H$24)*G54</f>
        <v>584.25</v>
      </c>
      <c r="M105" s="18">
        <f>($H23*H40*$H$27)*(1-$H$24)*H54</f>
        <v>577.125</v>
      </c>
      <c r="N105" s="18">
        <f>($H23*I40*$H$27)*(1-$H$24)*I54</f>
        <v>555.75</v>
      </c>
      <c r="O105" s="10"/>
    </row>
    <row r="106" spans="1:28" ht="16" customHeight="1">
      <c r="A106" s="86"/>
      <c r="B106" s="73">
        <v>41821</v>
      </c>
      <c r="C106" s="77"/>
      <c r="D106" s="77"/>
      <c r="E106" s="77"/>
      <c r="F106" s="77"/>
      <c r="G106" s="77"/>
      <c r="H106" s="77"/>
      <c r="I106" s="18">
        <f>($I23*C41*$I$27)*(1-$I$24)*C55</f>
        <v>712.5</v>
      </c>
      <c r="J106" s="18">
        <f>($I23*D41*$I$27)*(1-$I$24)*D55</f>
        <v>662.625</v>
      </c>
      <c r="K106" s="18">
        <f>($I23*E41*$I$27)*(1-$I$24)*E55</f>
        <v>619.875</v>
      </c>
      <c r="L106" s="18">
        <f>($I23*F41*$I$27)*(1-$I$24)*F55</f>
        <v>605.625</v>
      </c>
      <c r="M106" s="18">
        <f>($I23*G41*$I$27)*(1-$I$24)*G55</f>
        <v>584.25</v>
      </c>
      <c r="N106" s="18">
        <f>($I23*H41*$I$27)*(1-$I$24)*H55</f>
        <v>577.125</v>
      </c>
      <c r="O106" s="10"/>
    </row>
    <row r="107" spans="1:28" ht="16" customHeight="1">
      <c r="A107" s="86"/>
      <c r="B107" s="73">
        <v>41852</v>
      </c>
      <c r="C107" s="77"/>
      <c r="D107" s="77"/>
      <c r="E107" s="77"/>
      <c r="F107" s="77"/>
      <c r="G107" s="77"/>
      <c r="H107" s="77"/>
      <c r="I107" s="19"/>
      <c r="J107" s="18">
        <f>($J23*C42*$J$27)*(1-$J$24)*C56</f>
        <v>712.5</v>
      </c>
      <c r="K107" s="18">
        <f>($J23*D42*$J$27)*(1-$J$24)*D56</f>
        <v>662.625</v>
      </c>
      <c r="L107" s="18">
        <f>($J23*E42*$J$27)*(1-$J$24)*E56</f>
        <v>619.875</v>
      </c>
      <c r="M107" s="18">
        <f>($J23*F42*$J$27)*(1-$J$24)*F56</f>
        <v>605.625</v>
      </c>
      <c r="N107" s="18">
        <f>($J23*G42*$J$27)*(1-$J$24)*G56</f>
        <v>584.25</v>
      </c>
      <c r="O107" s="10"/>
    </row>
    <row r="108" spans="1:28" ht="16" customHeight="1">
      <c r="A108" s="86"/>
      <c r="B108" s="73">
        <v>41883</v>
      </c>
      <c r="C108" s="77"/>
      <c r="D108" s="77"/>
      <c r="E108" s="77"/>
      <c r="F108" s="77"/>
      <c r="G108" s="77"/>
      <c r="H108" s="77"/>
      <c r="I108" s="77"/>
      <c r="J108" s="77"/>
      <c r="K108" s="18">
        <f>($K23*C43*$K$27)*(1-$K$24)*C57</f>
        <v>712.5</v>
      </c>
      <c r="L108" s="18">
        <f>($K23*D43*$K$27)*(1-$K$24)*D57</f>
        <v>662.625</v>
      </c>
      <c r="M108" s="18">
        <f>($K23*E43*$K$27)*(1-$K$24)*E57</f>
        <v>619.875</v>
      </c>
      <c r="N108" s="18">
        <f>($K23*F43*$K$27)*(1-$K$24)*F57</f>
        <v>605.625</v>
      </c>
      <c r="O108" s="10"/>
    </row>
    <row r="109" spans="1:28" ht="16" customHeight="1">
      <c r="A109" s="86"/>
      <c r="B109" s="73">
        <v>41913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18">
        <f>($L23*C44*$L$27)*(1-$L$24)*C58</f>
        <v>712.5</v>
      </c>
      <c r="M109" s="18">
        <f>($L23*D44*$L$27)*(1-$L$24)*D58</f>
        <v>662.625</v>
      </c>
      <c r="N109" s="18">
        <f>($L23*E44*$L$27)*(1-$L$24)*E58</f>
        <v>619.875</v>
      </c>
      <c r="O109" s="10"/>
    </row>
    <row r="110" spans="1:28" ht="16" customHeight="1">
      <c r="A110" s="86"/>
      <c r="B110" s="73">
        <v>41944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18">
        <f>($M23*C45*$M$27)*(1-$M$24)*C59</f>
        <v>712.5</v>
      </c>
      <c r="N110" s="18">
        <f>($M23*D45*$M$27)*(1-$M$24)*D59</f>
        <v>662.625</v>
      </c>
      <c r="O110" s="10"/>
    </row>
    <row r="111" spans="1:28" ht="16" customHeight="1">
      <c r="A111" s="86"/>
      <c r="B111" s="73">
        <v>41974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19"/>
      <c r="N111" s="27">
        <f>($N23*C46*$N$27)*(1-$N$24)*C60</f>
        <v>712.5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ht="16" customHeight="1">
      <c r="A112" s="10"/>
      <c r="B112" s="76" t="s">
        <v>28</v>
      </c>
      <c r="C112" s="3">
        <f t="shared" ref="C112:N112" si="23">SUM(C100:C111)</f>
        <v>712.5</v>
      </c>
      <c r="D112" s="3">
        <f t="shared" si="23"/>
        <v>1375.125</v>
      </c>
      <c r="E112" s="3">
        <f t="shared" si="23"/>
        <v>1995</v>
      </c>
      <c r="F112" s="3">
        <f t="shared" si="23"/>
        <v>2600.625</v>
      </c>
      <c r="G112" s="3">
        <f t="shared" si="23"/>
        <v>3184.875</v>
      </c>
      <c r="H112" s="3">
        <f t="shared" si="23"/>
        <v>3762</v>
      </c>
      <c r="I112" s="3">
        <f t="shared" si="23"/>
        <v>4317.75</v>
      </c>
      <c r="J112" s="3">
        <f t="shared" si="23"/>
        <v>4859.25</v>
      </c>
      <c r="K112" s="3">
        <f t="shared" si="23"/>
        <v>5393.625</v>
      </c>
      <c r="L112" s="3">
        <f t="shared" si="23"/>
        <v>5913.75</v>
      </c>
      <c r="M112" s="3">
        <f t="shared" si="23"/>
        <v>6419.625</v>
      </c>
      <c r="N112" s="3">
        <f t="shared" si="23"/>
        <v>6918.375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16" customHeight="1">
      <c r="A113" s="10"/>
      <c r="B113" s="76" t="s">
        <v>34</v>
      </c>
      <c r="C113" s="3">
        <f>C112</f>
        <v>712.5</v>
      </c>
      <c r="D113" s="3">
        <f t="shared" ref="D113:N113" si="24">C113+D112</f>
        <v>2087.625</v>
      </c>
      <c r="E113" s="3">
        <f t="shared" si="24"/>
        <v>4082.625</v>
      </c>
      <c r="F113" s="3">
        <f t="shared" si="24"/>
        <v>6683.25</v>
      </c>
      <c r="G113" s="3">
        <f t="shared" si="24"/>
        <v>9868.125</v>
      </c>
      <c r="H113" s="3">
        <f t="shared" si="24"/>
        <v>13630.125</v>
      </c>
      <c r="I113" s="3">
        <f t="shared" si="24"/>
        <v>17947.875</v>
      </c>
      <c r="J113" s="3">
        <f t="shared" si="24"/>
        <v>22807.125</v>
      </c>
      <c r="K113" s="3">
        <f t="shared" si="24"/>
        <v>28200.75</v>
      </c>
      <c r="L113" s="3">
        <f t="shared" si="24"/>
        <v>34114.5</v>
      </c>
      <c r="M113" s="3">
        <f t="shared" si="24"/>
        <v>40534.125</v>
      </c>
      <c r="N113" s="3">
        <f t="shared" si="24"/>
        <v>47452.5</v>
      </c>
      <c r="O113" s="14">
        <f>C131</f>
        <v>54146.4375</v>
      </c>
      <c r="P113" s="14">
        <f t="shared" ref="P113:AA113" si="25">D131</f>
        <v>60655.125</v>
      </c>
      <c r="Q113" s="14">
        <f t="shared" si="25"/>
        <v>67010.625</v>
      </c>
      <c r="R113" s="14">
        <f t="shared" si="25"/>
        <v>73216.5</v>
      </c>
      <c r="S113" s="14">
        <f t="shared" si="25"/>
        <v>79283.4375</v>
      </c>
      <c r="T113" s="14">
        <f t="shared" si="25"/>
        <v>85207.875</v>
      </c>
      <c r="U113" s="14">
        <f t="shared" si="25"/>
        <v>91000.5</v>
      </c>
      <c r="V113" s="14">
        <f t="shared" si="25"/>
        <v>96664.875</v>
      </c>
      <c r="W113" s="14">
        <f t="shared" si="25"/>
        <v>102197.4375</v>
      </c>
      <c r="X113" s="14">
        <f t="shared" si="25"/>
        <v>107601.75</v>
      </c>
      <c r="Y113" s="14">
        <f t="shared" si="25"/>
        <v>112881.375</v>
      </c>
      <c r="Z113" s="14">
        <f t="shared" si="25"/>
        <v>118032.75</v>
      </c>
      <c r="AA113" s="14"/>
      <c r="AB113" s="10"/>
    </row>
    <row r="114" spans="1:28" s="11" customFormat="1" ht="16" customHeight="1">
      <c r="A114" s="83"/>
      <c r="B114" s="76" t="s">
        <v>20</v>
      </c>
      <c r="C114" s="68">
        <f t="shared" ref="C114:N114" si="26">SUM(C100:C111)</f>
        <v>712.5</v>
      </c>
      <c r="D114" s="68">
        <f t="shared" si="26"/>
        <v>1375.125</v>
      </c>
      <c r="E114" s="68">
        <f t="shared" si="26"/>
        <v>1995</v>
      </c>
      <c r="F114" s="68">
        <f t="shared" si="26"/>
        <v>2600.625</v>
      </c>
      <c r="G114" s="68">
        <f t="shared" si="26"/>
        <v>3184.875</v>
      </c>
      <c r="H114" s="68">
        <f t="shared" si="26"/>
        <v>3762</v>
      </c>
      <c r="I114" s="68">
        <f t="shared" si="26"/>
        <v>4317.75</v>
      </c>
      <c r="J114" s="68">
        <f t="shared" si="26"/>
        <v>4859.25</v>
      </c>
      <c r="K114" s="68">
        <f t="shared" si="26"/>
        <v>5393.625</v>
      </c>
      <c r="L114" s="68">
        <f t="shared" si="26"/>
        <v>5913.75</v>
      </c>
      <c r="M114" s="68">
        <f>SUM(M100:M111)</f>
        <v>6419.625</v>
      </c>
      <c r="N114" s="68">
        <f t="shared" si="26"/>
        <v>6918.375</v>
      </c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</row>
    <row r="115" spans="1:28" s="11" customFormat="1" ht="8" customHeight="1">
      <c r="A115" s="83"/>
      <c r="B115" s="72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67"/>
      <c r="AA115" s="83"/>
      <c r="AB115" s="83"/>
    </row>
    <row r="116" spans="1:28" s="113" customFormat="1" ht="16" customHeight="1">
      <c r="A116" s="110"/>
      <c r="B116" s="104" t="s">
        <v>18</v>
      </c>
      <c r="C116" s="106">
        <f>C98+1</f>
        <v>2015</v>
      </c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2"/>
      <c r="AA116" s="110"/>
      <c r="AB116" s="110"/>
    </row>
    <row r="117" spans="1:28" s="11" customFormat="1" ht="16" customHeight="1">
      <c r="A117" s="83"/>
      <c r="B117" s="1" t="s">
        <v>19</v>
      </c>
      <c r="C117" s="1" t="s">
        <v>0</v>
      </c>
      <c r="D117" s="1" t="s">
        <v>1</v>
      </c>
      <c r="E117" s="1" t="s">
        <v>2</v>
      </c>
      <c r="F117" s="1" t="s">
        <v>3</v>
      </c>
      <c r="G117" s="1" t="s">
        <v>4</v>
      </c>
      <c r="H117" s="1" t="s">
        <v>5</v>
      </c>
      <c r="I117" s="1" t="s">
        <v>6</v>
      </c>
      <c r="J117" s="1" t="s">
        <v>7</v>
      </c>
      <c r="K117" s="1" t="s">
        <v>8</v>
      </c>
      <c r="L117" s="1" t="s">
        <v>9</v>
      </c>
      <c r="M117" s="1" t="s">
        <v>10</v>
      </c>
      <c r="N117" s="1" t="s">
        <v>11</v>
      </c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67"/>
      <c r="AA117" s="83"/>
      <c r="AB117" s="83"/>
    </row>
    <row r="118" spans="1:28" s="11" customFormat="1" ht="16" customHeight="1">
      <c r="A118" s="83"/>
      <c r="B118" s="73">
        <v>41640</v>
      </c>
      <c r="C118" s="77">
        <f>($C23*O35*$C27)*(1-$C24)*O49</f>
        <v>488.0625</v>
      </c>
      <c r="D118" s="77">
        <f>($C23*P35*$C27)*(1-$C24)*P49</f>
        <v>477.375</v>
      </c>
      <c r="E118" s="77">
        <f>($C23*Q35*$C27)*(1-$C24)*Q49</f>
        <v>466.68749999999989</v>
      </c>
      <c r="F118" s="77">
        <f>($C23*R35*$C27)*(1-$C24)*R49</f>
        <v>455.99999999999994</v>
      </c>
      <c r="G118" s="77">
        <f>($C23*S35*$C27)*(1-$C24)*S49</f>
        <v>445.31249999999989</v>
      </c>
      <c r="H118" s="77">
        <f>($C23*T35*$C27)*(1-$C24)*T49</f>
        <v>434.62499999999989</v>
      </c>
      <c r="I118" s="77">
        <f>($C23*U35*$C27)*(1-$C24)*U49</f>
        <v>423.93749999999989</v>
      </c>
      <c r="J118" s="77">
        <f>($C23*V35*$C27)*(1-$C24)*V49</f>
        <v>413.24999999999989</v>
      </c>
      <c r="K118" s="77">
        <f>($C23*W35*$C27)*(1-$C24)*W49</f>
        <v>402.56249999999989</v>
      </c>
      <c r="L118" s="77">
        <f>($C23*X35*$C27)*(1-$C24)*X49</f>
        <v>391.87499999999989</v>
      </c>
      <c r="M118" s="77">
        <f>($C23*Y35*$C27)*(1-$C24)*Y49</f>
        <v>381.18749999999983</v>
      </c>
      <c r="N118" s="77">
        <f>($C23*Z35*$C27)*(1-$C24)*Z49</f>
        <v>370.49999999999983</v>
      </c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67"/>
      <c r="AA118" s="83"/>
      <c r="AB118" s="83"/>
    </row>
    <row r="119" spans="1:28" s="11" customFormat="1" ht="16" customHeight="1">
      <c r="A119" s="83"/>
      <c r="B119" s="73">
        <v>41671</v>
      </c>
      <c r="C119" s="18">
        <f>($D23*N36*$D$27)*(1-$D$24)*N50</f>
        <v>498.75</v>
      </c>
      <c r="D119" s="77">
        <f>($D23*O36*$D$27)*(1-$D$24)*O50</f>
        <v>488.0625</v>
      </c>
      <c r="E119" s="77">
        <f>($D23*P36*$D$27)*(1-$D$24)*P50</f>
        <v>477.375</v>
      </c>
      <c r="F119" s="77">
        <f>($D23*Q36*$D$27)*(1-$D$24)*Q50</f>
        <v>466.68749999999989</v>
      </c>
      <c r="G119" s="77">
        <f>($D23*R36*$D$27)*(1-$D$24)*R50</f>
        <v>455.99999999999994</v>
      </c>
      <c r="H119" s="77">
        <f>($D23*S36*$D$27)*(1-$D$24)*S50</f>
        <v>445.31249999999989</v>
      </c>
      <c r="I119" s="77">
        <f>($D23*T36*$D$27)*(1-$D$24)*T50</f>
        <v>434.62499999999989</v>
      </c>
      <c r="J119" s="77">
        <f>($D23*U36*$D$27)*(1-$D$24)*U50</f>
        <v>423.93749999999989</v>
      </c>
      <c r="K119" s="77">
        <f>($D23*V36*$D$27)*(1-$D$24)*V50</f>
        <v>413.24999999999989</v>
      </c>
      <c r="L119" s="77">
        <f>($D23*W36*$D$27)*(1-$D$24)*W50</f>
        <v>402.56249999999989</v>
      </c>
      <c r="M119" s="77">
        <f>($D23*X36*$D$27)*(1-$D$24)*X50</f>
        <v>391.87499999999989</v>
      </c>
      <c r="N119" s="77">
        <f>($D23*Y36*$D$27)*(1-$D$24)*Y50</f>
        <v>381.18749999999983</v>
      </c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67"/>
      <c r="AA119" s="83"/>
      <c r="AB119" s="83"/>
    </row>
    <row r="120" spans="1:28" s="11" customFormat="1" ht="16" customHeight="1">
      <c r="A120" s="83"/>
      <c r="B120" s="73">
        <v>41699</v>
      </c>
      <c r="C120" s="18">
        <f>($E23*M37*$E$27)*(1-$E$24)*M51</f>
        <v>505.875</v>
      </c>
      <c r="D120" s="18">
        <f>($E23*N37*$E$27)*(1-$E$24)*N51</f>
        <v>498.75</v>
      </c>
      <c r="E120" s="77">
        <f>($E23*O37*$E$27)*(1-$E$24)*O51</f>
        <v>488.0625</v>
      </c>
      <c r="F120" s="77">
        <f>($E23*P37*$E$27)*(1-$E$24)*P51</f>
        <v>477.375</v>
      </c>
      <c r="G120" s="77">
        <f>($E23*Q37*$E$27)*(1-$E$24)*Q51</f>
        <v>466.68749999999989</v>
      </c>
      <c r="H120" s="77">
        <f>($E23*R37*$E$27)*(1-$E$24)*R51</f>
        <v>455.99999999999994</v>
      </c>
      <c r="I120" s="77">
        <f>($E23*S37*$E$27)*(1-$E$24)*S51</f>
        <v>445.31249999999989</v>
      </c>
      <c r="J120" s="77">
        <f>($E23*T37*$E$27)*(1-$E$24)*T51</f>
        <v>434.62499999999989</v>
      </c>
      <c r="K120" s="77">
        <f>($E23*U37*$E$27)*(1-$E$24)*U51</f>
        <v>423.93749999999989</v>
      </c>
      <c r="L120" s="77">
        <f>($E23*V37*$E$27)*(1-$E$24)*V51</f>
        <v>413.24999999999989</v>
      </c>
      <c r="M120" s="77">
        <f>($E23*W37*$E$27)*(1-$E$24)*W51</f>
        <v>402.56249999999989</v>
      </c>
      <c r="N120" s="77">
        <f>($E23*X37*$E$27)*(1-$E$24)*X51</f>
        <v>391.87499999999989</v>
      </c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67"/>
      <c r="AA120" s="83"/>
      <c r="AB120" s="83"/>
    </row>
    <row r="121" spans="1:28" s="11" customFormat="1" ht="16" customHeight="1">
      <c r="A121" s="83"/>
      <c r="B121" s="73">
        <v>41730</v>
      </c>
      <c r="C121" s="18">
        <f>($F23*L38*$F$27)*(1-$F$24)*L52</f>
        <v>520.125</v>
      </c>
      <c r="D121" s="18">
        <f>($F23*M38*$F$27)*(1-$F$24)*M52</f>
        <v>505.875</v>
      </c>
      <c r="E121" s="18">
        <f>($F23*N38*$F$27)*(1-$F$24)*N52</f>
        <v>498.75</v>
      </c>
      <c r="F121" s="77">
        <f>($F23*O38*$F$27)*(1-$F$24)*O52</f>
        <v>488.0625</v>
      </c>
      <c r="G121" s="77">
        <f>($F23*P38*$F$27)*(1-$F$24)*P52</f>
        <v>477.375</v>
      </c>
      <c r="H121" s="77">
        <f>($F23*Q38*$F$27)*(1-$F$24)*Q52</f>
        <v>466.68749999999989</v>
      </c>
      <c r="I121" s="77">
        <f>($F23*R38*$F$27)*(1-$F$24)*R52</f>
        <v>455.99999999999994</v>
      </c>
      <c r="J121" s="77">
        <f>($F23*S38*$F$27)*(1-$F$24)*S52</f>
        <v>445.31249999999989</v>
      </c>
      <c r="K121" s="77">
        <f>($F23*T38*$F$27)*(1-$F$24)*T52</f>
        <v>434.62499999999989</v>
      </c>
      <c r="L121" s="77">
        <f>($F23*U38*$F$27)*(1-$F$24)*U52</f>
        <v>423.93749999999989</v>
      </c>
      <c r="M121" s="77">
        <f>($F23*V38*$F$27)*(1-$F$24)*V52</f>
        <v>413.24999999999989</v>
      </c>
      <c r="N121" s="77">
        <f>($F23*W38*$F$27)*(1-$F$24)*W52</f>
        <v>402.56249999999989</v>
      </c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67"/>
      <c r="AA121" s="83"/>
      <c r="AB121" s="83"/>
    </row>
    <row r="122" spans="1:28" s="11" customFormat="1" ht="16" customHeight="1">
      <c r="A122" s="83"/>
      <c r="B122" s="73">
        <v>41760</v>
      </c>
      <c r="C122" s="18">
        <f>($G23*K39*$G$27)*(1-$G$24)*K53</f>
        <v>534.375</v>
      </c>
      <c r="D122" s="18">
        <f>($G23*L39*$G$27)*(1-$G$24)*L53</f>
        <v>520.125</v>
      </c>
      <c r="E122" s="18">
        <f>($G23*M39*$G$27)*(1-$G$24)*M53</f>
        <v>505.875</v>
      </c>
      <c r="F122" s="18">
        <f>($G23*N39*$G$27)*(1-$G$24)*N53</f>
        <v>498.75</v>
      </c>
      <c r="G122" s="77">
        <f>($G23*O39*$G$27)*(1-$G$24)*O53</f>
        <v>488.0625</v>
      </c>
      <c r="H122" s="77">
        <f>($G23*P39*$G$27)*(1-$G$24)*P53</f>
        <v>477.375</v>
      </c>
      <c r="I122" s="77">
        <f>($G23*Q39*$G$27)*(1-$G$24)*Q53</f>
        <v>466.68749999999989</v>
      </c>
      <c r="J122" s="77">
        <f>($G23*R39*$G$27)*(1-$G$24)*R53</f>
        <v>455.99999999999994</v>
      </c>
      <c r="K122" s="77">
        <f>($G23*S39*$G$27)*(1-$G$24)*S53</f>
        <v>445.31249999999989</v>
      </c>
      <c r="L122" s="77">
        <f>($G23*T39*$G$27)*(1-$G$24)*T53</f>
        <v>434.62499999999989</v>
      </c>
      <c r="M122" s="77">
        <f>($G23*U39*$G$27)*(1-$G$24)*U53</f>
        <v>423.93749999999989</v>
      </c>
      <c r="N122" s="77">
        <f>($G23*V39*$G$27)*(1-$G$24)*V53</f>
        <v>413.24999999999989</v>
      </c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67"/>
      <c r="AA122" s="83"/>
      <c r="AB122" s="83"/>
    </row>
    <row r="123" spans="1:28" s="11" customFormat="1" ht="16" customHeight="1">
      <c r="A123" s="83"/>
      <c r="B123" s="73">
        <v>41791</v>
      </c>
      <c r="C123" s="18">
        <f>($H23*J40*$H$27)*(1-$H$24)*J54</f>
        <v>541.5</v>
      </c>
      <c r="D123" s="18">
        <f>($H23*K40*$H$27)*(1-$H$24)*K54</f>
        <v>534.375</v>
      </c>
      <c r="E123" s="18">
        <f>($H23*L40*$H$27)*(1-$H$24)*L54</f>
        <v>520.125</v>
      </c>
      <c r="F123" s="18">
        <f>($H23*M40*$H$27)*(1-$H$24)*M54</f>
        <v>505.875</v>
      </c>
      <c r="G123" s="18">
        <f>($H23*N40*$H$27)*(1-$H$24)*N54</f>
        <v>498.75</v>
      </c>
      <c r="H123" s="77">
        <f>($H23*O40*$H$27)*(1-$H$24)*O54</f>
        <v>488.0625</v>
      </c>
      <c r="I123" s="77">
        <f>($H23*P40*$H$27)*(1-$H$24)*P54</f>
        <v>477.375</v>
      </c>
      <c r="J123" s="77">
        <f>($H23*Q40*$H$27)*(1-$H$24)*Q54</f>
        <v>466.68749999999989</v>
      </c>
      <c r="K123" s="77">
        <f>($H23*R40*$H$27)*(1-$H$24)*R54</f>
        <v>455.99999999999994</v>
      </c>
      <c r="L123" s="77">
        <f>($H23*S40*$H$27)*(1-$H$24)*S54</f>
        <v>445.31249999999989</v>
      </c>
      <c r="M123" s="77">
        <f>($H23*T40*$H$27)*(1-$H$24)*T54</f>
        <v>434.62499999999989</v>
      </c>
      <c r="N123" s="77">
        <f>($H23*U40*$H$27)*(1-$H$24)*U54</f>
        <v>423.93749999999989</v>
      </c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67"/>
      <c r="AA123" s="83"/>
      <c r="AB123" s="83"/>
    </row>
    <row r="124" spans="1:28" s="11" customFormat="1" ht="16" customHeight="1">
      <c r="A124" s="83"/>
      <c r="B124" s="73">
        <v>41821</v>
      </c>
      <c r="C124" s="18">
        <f>($I23*I41*$I$27)*(1-$I$24)*I55</f>
        <v>555.75</v>
      </c>
      <c r="D124" s="18">
        <f>($I23*J41*$I$27)*(1-$I$24)*J55</f>
        <v>541.5</v>
      </c>
      <c r="E124" s="18">
        <f>($I23*K41*$I$27)*(1-$I$24)*K55</f>
        <v>534.375</v>
      </c>
      <c r="F124" s="18">
        <f>($I23*L41*$I$27)*(1-$I$24)*L55</f>
        <v>520.125</v>
      </c>
      <c r="G124" s="18">
        <f>($I23*M41*$I$27)*(1-$I$24)*M55</f>
        <v>505.875</v>
      </c>
      <c r="H124" s="18">
        <f>($I23*N41*$I$27)*(1-$I$24)*N55</f>
        <v>498.75</v>
      </c>
      <c r="I124" s="77">
        <f>($I23*O41*$I$27)*(1-$I$24)*O55</f>
        <v>488.0625</v>
      </c>
      <c r="J124" s="77">
        <f>($I23*P41*$I$27)*(1-$I$24)*P55</f>
        <v>477.375</v>
      </c>
      <c r="K124" s="77">
        <f>($I23*Q41*$I$27)*(1-$I$24)*Q55</f>
        <v>466.68749999999989</v>
      </c>
      <c r="L124" s="77">
        <f>($I23*R41*$I$27)*(1-$I$24)*R55</f>
        <v>455.99999999999994</v>
      </c>
      <c r="M124" s="77">
        <f>($I23*S41*$I$27)*(1-$I$24)*S55</f>
        <v>445.31249999999989</v>
      </c>
      <c r="N124" s="77">
        <f>($I23*T41*$I$27)*(1-$I$24)*T55</f>
        <v>434.62499999999989</v>
      </c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67"/>
      <c r="AA124" s="83"/>
      <c r="AB124" s="83"/>
    </row>
    <row r="125" spans="1:28" s="11" customFormat="1" ht="16" customHeight="1">
      <c r="A125" s="83"/>
      <c r="B125" s="73">
        <v>41852</v>
      </c>
      <c r="C125" s="18">
        <f>($J23*H42*$J$27)*(1-$J$24)*H56</f>
        <v>577.125</v>
      </c>
      <c r="D125" s="18">
        <f>($J23*I42*$J$27)*(1-$J$24)*I56</f>
        <v>555.75</v>
      </c>
      <c r="E125" s="18">
        <f>($J23*J42*$J$27)*(1-$J$24)*J56</f>
        <v>541.5</v>
      </c>
      <c r="F125" s="18">
        <f>($J23*K42*$J$27)*(1-$J$24)*K56</f>
        <v>534.375</v>
      </c>
      <c r="G125" s="18">
        <f>($J23*L42*$J$27)*(1-$J$24)*L56</f>
        <v>520.125</v>
      </c>
      <c r="H125" s="18">
        <f>($J23*M42*$J$27)*(1-$J$24)*M56</f>
        <v>505.875</v>
      </c>
      <c r="I125" s="18">
        <f>($J23*N42*$J$27)*(1-$J$24)*N56</f>
        <v>498.75</v>
      </c>
      <c r="J125" s="19">
        <f>($J23*O42*$J$27)*(1-$J$24)*O56</f>
        <v>488.0625</v>
      </c>
      <c r="K125" s="77">
        <f>($J23*P42*$J$27)*(1-$J$24)*P56</f>
        <v>477.375</v>
      </c>
      <c r="L125" s="77">
        <f>($J23*Q42*$J$27)*(1-$J$24)*Q56</f>
        <v>466.68749999999989</v>
      </c>
      <c r="M125" s="77">
        <f>($J23*R42*$J$27)*(1-$J$24)*R56</f>
        <v>455.99999999999994</v>
      </c>
      <c r="N125" s="77">
        <f>($J23*S42*$J$27)*(1-$J$24)*S56</f>
        <v>445.31249999999989</v>
      </c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67"/>
      <c r="AA125" s="83"/>
      <c r="AB125" s="83"/>
    </row>
    <row r="126" spans="1:28" s="11" customFormat="1" ht="16" customHeight="1">
      <c r="A126" s="83"/>
      <c r="B126" s="73">
        <v>41883</v>
      </c>
      <c r="C126" s="18">
        <f>($K23*G43*$K$27)*(1-$K$24)*G57</f>
        <v>584.25</v>
      </c>
      <c r="D126" s="18">
        <f>($K23*H43*$K$27)*(1-$K$24)*H57</f>
        <v>577.125</v>
      </c>
      <c r="E126" s="18">
        <f>($K23*I43*$K$27)*(1-$K$24)*I57</f>
        <v>555.75</v>
      </c>
      <c r="F126" s="18">
        <f>($K23*J43*$K$27)*(1-$K$24)*J57</f>
        <v>541.5</v>
      </c>
      <c r="G126" s="18">
        <f>($K23*K43*$K$27)*(1-$K$24)*K57</f>
        <v>534.375</v>
      </c>
      <c r="H126" s="18">
        <f>($K23*L43*$K$27)*(1-$K$24)*L57</f>
        <v>520.125</v>
      </c>
      <c r="I126" s="18">
        <f>($K23*M43*$K$27)*(1-$K$24)*M57</f>
        <v>505.875</v>
      </c>
      <c r="J126" s="18">
        <f>($K23*N43*$K$27)*(1-$K$24)*N57</f>
        <v>498.75</v>
      </c>
      <c r="K126" s="77">
        <f>($K23*O43*$K$27)*(1-$K$24)*O57</f>
        <v>488.0625</v>
      </c>
      <c r="L126" s="77">
        <f>($K23*P43*$K$27)*(1-$K$24)*P57</f>
        <v>477.375</v>
      </c>
      <c r="M126" s="77">
        <f>($K23*Q43*$K$27)*(1-$K$24)*Q57</f>
        <v>466.68749999999989</v>
      </c>
      <c r="N126" s="77">
        <f>($K23*R43*$K$27)*(1-$K$24)*R57</f>
        <v>455.99999999999994</v>
      </c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67"/>
      <c r="AA126" s="83"/>
      <c r="AB126" s="83"/>
    </row>
    <row r="127" spans="1:28" s="11" customFormat="1" ht="16" customHeight="1">
      <c r="A127" s="83"/>
      <c r="B127" s="73">
        <v>41913</v>
      </c>
      <c r="C127" s="18">
        <f>($L23*F44*$L$27)*(1-$L$24)*F58</f>
        <v>605.625</v>
      </c>
      <c r="D127" s="18">
        <f>($L23*G44*$L$27)*(1-$L$24)*G58</f>
        <v>584.25</v>
      </c>
      <c r="E127" s="18">
        <f>($L23*H44*$L$27)*(1-$L$24)*H58</f>
        <v>577.125</v>
      </c>
      <c r="F127" s="18">
        <f>($L23*I44*$L$27)*(1-$L$24)*I58</f>
        <v>555.75</v>
      </c>
      <c r="G127" s="18">
        <f>($L23*J44*$L$27)*(1-$L$24)*J58</f>
        <v>541.5</v>
      </c>
      <c r="H127" s="18">
        <f>($L23*K44*$L$27)*(1-$L$24)*K58</f>
        <v>534.375</v>
      </c>
      <c r="I127" s="18">
        <f>($L23*L44*$L$27)*(1-$L$24)*L58</f>
        <v>520.125</v>
      </c>
      <c r="J127" s="18">
        <f>($L23*M44*$L$27)*(1-$L$24)*M58</f>
        <v>505.875</v>
      </c>
      <c r="K127" s="18">
        <f>($L23*N44*$L$27)*(1-$L$24)*N58</f>
        <v>498.75</v>
      </c>
      <c r="L127" s="19">
        <f>($L23*O44*$L$27)*(1-$L$24)*O58</f>
        <v>488.0625</v>
      </c>
      <c r="M127" s="77">
        <f>($L23*P44*$L$27)*(1-$L$24)*P58</f>
        <v>477.375</v>
      </c>
      <c r="N127" s="77">
        <f>($L23*Q44*$L$27)*(1-$L$24)*Q58</f>
        <v>466.68749999999989</v>
      </c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67"/>
      <c r="AA127" s="83"/>
      <c r="AB127" s="83"/>
    </row>
    <row r="128" spans="1:28" s="11" customFormat="1" ht="16" customHeight="1">
      <c r="A128" s="83"/>
      <c r="B128" s="73">
        <v>41944</v>
      </c>
      <c r="C128" s="18">
        <f>($M23*E45*$M$27)*(1-$M$24)*E59</f>
        <v>619.875</v>
      </c>
      <c r="D128" s="18">
        <f>($M23*F45*$M$27)*(1-$M$24)*F59</f>
        <v>605.625</v>
      </c>
      <c r="E128" s="18">
        <f>($M23*G45*$M$27)*(1-$M$24)*G59</f>
        <v>584.25</v>
      </c>
      <c r="F128" s="18">
        <f>($M23*H45*$M$27)*(1-$M$24)*H59</f>
        <v>577.125</v>
      </c>
      <c r="G128" s="18">
        <f>($M23*I45*$M$27)*(1-$M$24)*I59</f>
        <v>555.75</v>
      </c>
      <c r="H128" s="18">
        <f>($M23*J45*$M$27)*(1-$M$24)*J59</f>
        <v>541.5</v>
      </c>
      <c r="I128" s="18">
        <f>($M23*K45*$M$27)*(1-$M$24)*K59</f>
        <v>534.375</v>
      </c>
      <c r="J128" s="18">
        <f>($M23*L45*$M$27)*(1-$M$24)*L59</f>
        <v>520.125</v>
      </c>
      <c r="K128" s="18">
        <f>($M23*M45*$M$27)*(1-$M$24)*M59</f>
        <v>505.875</v>
      </c>
      <c r="L128" s="18">
        <f>($M23*N45*$M$27)*(1-$M$24)*N59</f>
        <v>498.75</v>
      </c>
      <c r="M128" s="77">
        <f>($M23*O45*$M$27)*(1-$M$24)*O59</f>
        <v>488.0625</v>
      </c>
      <c r="N128" s="77">
        <f>($M23*P45*$M$27)*(1-$M$24)*P59</f>
        <v>477.375</v>
      </c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67"/>
      <c r="AA128" s="83"/>
      <c r="AB128" s="83"/>
    </row>
    <row r="129" spans="1:28" s="11" customFormat="1" ht="16" customHeight="1">
      <c r="A129" s="83"/>
      <c r="B129" s="73">
        <v>41974</v>
      </c>
      <c r="C129" s="27">
        <f>($N23*D46*$N$27)*(1-$N$24)*D60</f>
        <v>662.625</v>
      </c>
      <c r="D129" s="27">
        <f>($N23*E46*$N$27)*(1-$N$24)*E60</f>
        <v>619.875</v>
      </c>
      <c r="E129" s="27">
        <f>($N23*F46*$N$27)*(1-$N$24)*F60</f>
        <v>605.625</v>
      </c>
      <c r="F129" s="27">
        <f>($N23*G46*$N$27)*(1-$N$24)*G60</f>
        <v>584.25</v>
      </c>
      <c r="G129" s="27">
        <f>($N23*H46*$N$27)*(1-$N$24)*H60</f>
        <v>577.125</v>
      </c>
      <c r="H129" s="27">
        <f>($N23*I46*$N$27)*(1-$N$24)*I60</f>
        <v>555.75</v>
      </c>
      <c r="I129" s="27">
        <f>($N23*J46*$N$27)*(1-$N$24)*J60</f>
        <v>541.5</v>
      </c>
      <c r="J129" s="27">
        <f>($N23*K46*$N$27)*(1-$N$24)*K60</f>
        <v>534.375</v>
      </c>
      <c r="K129" s="27">
        <f>($N23*L46*$N$27)*(1-$N$24)*L60</f>
        <v>520.125</v>
      </c>
      <c r="L129" s="27">
        <f>($N23*M46*$N$27)*(1-$N$24)*M60</f>
        <v>505.875</v>
      </c>
      <c r="M129" s="27">
        <f>($N23*N46*$N$27)*(1-$N$24)*N60</f>
        <v>498.75</v>
      </c>
      <c r="N129" s="28">
        <f>($N23*O46*$N$27)*(1-$N$24)*O60</f>
        <v>488.0625</v>
      </c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67"/>
      <c r="AA129" s="83"/>
      <c r="AB129" s="83"/>
    </row>
    <row r="130" spans="1:28" s="11" customFormat="1" ht="16" customHeight="1">
      <c r="A130" s="83"/>
      <c r="B130" s="76" t="s">
        <v>28</v>
      </c>
      <c r="C130" s="3">
        <f>SUM(C118:C129)</f>
        <v>6693.9375</v>
      </c>
      <c r="D130" s="3">
        <f>SUM(D118:D129)</f>
        <v>6508.6875</v>
      </c>
      <c r="E130" s="3">
        <f>SUM(E118:E129)</f>
        <v>6355.5</v>
      </c>
      <c r="F130" s="3">
        <f>SUM(F118:F129)</f>
        <v>6205.875</v>
      </c>
      <c r="G130" s="3">
        <f>SUM(G118:G129)</f>
        <v>6066.9375</v>
      </c>
      <c r="H130" s="3">
        <f>SUM(H118:H129)</f>
        <v>5924.4375</v>
      </c>
      <c r="I130" s="3">
        <f>SUM(I118:I129)</f>
        <v>5792.625</v>
      </c>
      <c r="J130" s="3">
        <f>SUM(J118:J129)</f>
        <v>5664.375</v>
      </c>
      <c r="K130" s="3">
        <f>SUM(K118:K129)</f>
        <v>5532.5625</v>
      </c>
      <c r="L130" s="3">
        <f>SUM(L118:L129)</f>
        <v>5404.3125</v>
      </c>
      <c r="M130" s="3">
        <f>SUM(M118:M129)</f>
        <v>5279.625</v>
      </c>
      <c r="N130" s="3">
        <f>SUM(N118:N129)</f>
        <v>5151.3749999999991</v>
      </c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67"/>
      <c r="AA130" s="83"/>
      <c r="AB130" s="83"/>
    </row>
    <row r="131" spans="1:28" s="11" customFormat="1" ht="16" customHeight="1">
      <c r="A131" s="83"/>
      <c r="B131" s="76" t="s">
        <v>34</v>
      </c>
      <c r="C131" s="3">
        <f>N113+C130</f>
        <v>54146.4375</v>
      </c>
      <c r="D131" s="3">
        <f>C131+D130</f>
        <v>60655.125</v>
      </c>
      <c r="E131" s="3">
        <f>D131+E130</f>
        <v>67010.625</v>
      </c>
      <c r="F131" s="3">
        <f>E131+F130</f>
        <v>73216.5</v>
      </c>
      <c r="G131" s="3">
        <f>F131+G130</f>
        <v>79283.4375</v>
      </c>
      <c r="H131" s="3">
        <f>G131+H130</f>
        <v>85207.875</v>
      </c>
      <c r="I131" s="3">
        <f>H131+I130</f>
        <v>91000.5</v>
      </c>
      <c r="J131" s="3">
        <f>I131+J130</f>
        <v>96664.875</v>
      </c>
      <c r="K131" s="3">
        <f>J131+K130</f>
        <v>102197.4375</v>
      </c>
      <c r="L131" s="3">
        <f>K131+L130</f>
        <v>107601.75</v>
      </c>
      <c r="M131" s="3">
        <f>L131+M130</f>
        <v>112881.375</v>
      </c>
      <c r="N131" s="3">
        <f>M131+N130</f>
        <v>118032.75</v>
      </c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67"/>
      <c r="AA131" s="83"/>
      <c r="AB131" s="83"/>
    </row>
    <row r="132" spans="1:28" s="11" customFormat="1" ht="16" customHeight="1">
      <c r="A132" s="83"/>
      <c r="B132" s="76" t="s">
        <v>20</v>
      </c>
      <c r="C132" s="68">
        <f>SUM(C119:C129)</f>
        <v>6205.875</v>
      </c>
      <c r="D132" s="68">
        <f>SUM(D120:D129)</f>
        <v>5543.25</v>
      </c>
      <c r="E132" s="68">
        <f>SUM(E121:E129)</f>
        <v>4923.375</v>
      </c>
      <c r="F132" s="68">
        <f>SUM(F122:F129)</f>
        <v>4317.75</v>
      </c>
      <c r="G132" s="68">
        <f>SUM(G123:G129)</f>
        <v>3733.5</v>
      </c>
      <c r="H132" s="68">
        <f>SUM(H124:H129)</f>
        <v>3156.375</v>
      </c>
      <c r="I132" s="68">
        <f>SUM(I125:I129)</f>
        <v>2600.625</v>
      </c>
      <c r="J132" s="68">
        <f>SUM(J126:J129)</f>
        <v>2059.125</v>
      </c>
      <c r="K132" s="68">
        <f>SUM(K127:K129)</f>
        <v>1524.75</v>
      </c>
      <c r="L132" s="68">
        <f>SUM(L128:L129)</f>
        <v>1004.625</v>
      </c>
      <c r="M132" s="68">
        <f>SUM(M129)</f>
        <v>498.75</v>
      </c>
      <c r="N132" s="78">
        <f>SUM(C114:N114)+SUM(C132:M132)</f>
        <v>83020.5</v>
      </c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67"/>
      <c r="AA132" s="83"/>
      <c r="AB132" s="83"/>
    </row>
    <row r="133" spans="1:28" s="11" customFormat="1" ht="16" customHeight="1">
      <c r="A133" s="83"/>
      <c r="B133" s="6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67"/>
      <c r="AA133" s="83"/>
      <c r="AB133" s="83"/>
    </row>
    <row r="134" spans="1:28" s="11" customFormat="1" ht="16" customHeight="1">
      <c r="A134" s="83"/>
      <c r="B134" s="6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67"/>
      <c r="AA134" s="83"/>
      <c r="AB134" s="83"/>
    </row>
    <row r="135" spans="1:28" s="109" customFormat="1" ht="16" customHeight="1">
      <c r="B135" s="104" t="s">
        <v>21</v>
      </c>
      <c r="C135" s="106">
        <f>F1</f>
        <v>2014</v>
      </c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</row>
    <row r="136" spans="1:28" s="11" customFormat="1" ht="16" customHeight="1">
      <c r="B136" s="46"/>
      <c r="C136" s="1" t="s">
        <v>0</v>
      </c>
      <c r="D136" s="1" t="s">
        <v>1</v>
      </c>
      <c r="E136" s="1" t="s">
        <v>2</v>
      </c>
      <c r="F136" s="1" t="s">
        <v>3</v>
      </c>
      <c r="G136" s="1" t="s">
        <v>4</v>
      </c>
      <c r="H136" s="1" t="s">
        <v>5</v>
      </c>
      <c r="I136" s="1" t="s">
        <v>6</v>
      </c>
      <c r="J136" s="1" t="s">
        <v>7</v>
      </c>
      <c r="K136" s="1" t="s">
        <v>8</v>
      </c>
      <c r="L136" s="1" t="s">
        <v>9</v>
      </c>
      <c r="M136" s="1" t="s">
        <v>10</v>
      </c>
      <c r="N136" s="1" t="s">
        <v>11</v>
      </c>
      <c r="O136" s="1" t="s">
        <v>12</v>
      </c>
    </row>
    <row r="137" spans="1:28" ht="16" customHeight="1">
      <c r="A137" s="45"/>
      <c r="B137" s="21" t="s">
        <v>24</v>
      </c>
      <c r="C137" s="17">
        <f>C23*C29</f>
        <v>8000</v>
      </c>
      <c r="D137" s="17">
        <f>D23*D29</f>
        <v>8000</v>
      </c>
      <c r="E137" s="17">
        <f>E23*E29</f>
        <v>8000</v>
      </c>
      <c r="F137" s="17">
        <f>F23*F29</f>
        <v>8000</v>
      </c>
      <c r="G137" s="17">
        <f>G23*G29</f>
        <v>8000</v>
      </c>
      <c r="H137" s="17">
        <f>H23*H29</f>
        <v>8000</v>
      </c>
      <c r="I137" s="17">
        <f>I23*I29</f>
        <v>8000</v>
      </c>
      <c r="J137" s="17">
        <f>J23*J29</f>
        <v>8000</v>
      </c>
      <c r="K137" s="17">
        <f>K23*K29</f>
        <v>8000</v>
      </c>
      <c r="L137" s="17">
        <f>L23*L29</f>
        <v>8000</v>
      </c>
      <c r="M137" s="17">
        <f>M23*M29</f>
        <v>8000</v>
      </c>
      <c r="N137" s="17">
        <f>N23*N29</f>
        <v>8000</v>
      </c>
      <c r="O137" s="4">
        <f>SUM(C137:N137)</f>
        <v>96000</v>
      </c>
    </row>
    <row r="138" spans="1:28" ht="16" customHeight="1">
      <c r="A138" s="45"/>
      <c r="B138" s="21" t="s">
        <v>25</v>
      </c>
      <c r="C138" s="17">
        <f>C30</f>
        <v>0</v>
      </c>
      <c r="D138" s="17">
        <f>D30</f>
        <v>0</v>
      </c>
      <c r="E138" s="17">
        <f>E30</f>
        <v>0</v>
      </c>
      <c r="F138" s="17">
        <f>F30</f>
        <v>0</v>
      </c>
      <c r="G138" s="17">
        <f>G30</f>
        <v>0</v>
      </c>
      <c r="H138" s="17">
        <f>H30</f>
        <v>0</v>
      </c>
      <c r="I138" s="17">
        <f>I30</f>
        <v>0</v>
      </c>
      <c r="J138" s="17">
        <f>J30</f>
        <v>0</v>
      </c>
      <c r="K138" s="17">
        <f>K30</f>
        <v>0</v>
      </c>
      <c r="L138" s="17">
        <f>L30</f>
        <v>0</v>
      </c>
      <c r="M138" s="17">
        <f>M30</f>
        <v>0</v>
      </c>
      <c r="N138" s="17">
        <f>N30</f>
        <v>0</v>
      </c>
      <c r="O138" s="4">
        <f>SUM(C138:N138)</f>
        <v>0</v>
      </c>
    </row>
    <row r="139" spans="1:28" ht="16" customHeight="1">
      <c r="A139" s="8"/>
      <c r="B139" s="8"/>
      <c r="C139" s="3">
        <f>C137+C138</f>
        <v>8000</v>
      </c>
      <c r="D139" s="3">
        <f t="shared" ref="D139:N139" si="27">D137+D138</f>
        <v>8000</v>
      </c>
      <c r="E139" s="3">
        <f t="shared" si="27"/>
        <v>8000</v>
      </c>
      <c r="F139" s="3">
        <f t="shared" si="27"/>
        <v>8000</v>
      </c>
      <c r="G139" s="3">
        <f t="shared" si="27"/>
        <v>8000</v>
      </c>
      <c r="H139" s="3">
        <f t="shared" si="27"/>
        <v>8000</v>
      </c>
      <c r="I139" s="3">
        <f t="shared" si="27"/>
        <v>8000</v>
      </c>
      <c r="J139" s="3">
        <f t="shared" si="27"/>
        <v>8000</v>
      </c>
      <c r="K139" s="3">
        <f t="shared" si="27"/>
        <v>8000</v>
      </c>
      <c r="L139" s="3">
        <f t="shared" si="27"/>
        <v>8000</v>
      </c>
      <c r="M139" s="3">
        <f t="shared" si="27"/>
        <v>8000</v>
      </c>
      <c r="N139" s="3">
        <f t="shared" si="27"/>
        <v>8000</v>
      </c>
      <c r="O139" s="5">
        <f>SUM(O137:O138)</f>
        <v>96000</v>
      </c>
    </row>
    <row r="140" spans="1:28" s="20" customFormat="1" ht="16" customHeight="1">
      <c r="C140" s="14">
        <f>C139</f>
        <v>8000</v>
      </c>
      <c r="D140" s="14">
        <f t="shared" ref="D140:N140" si="28">C140+D139</f>
        <v>16000</v>
      </c>
      <c r="E140" s="14">
        <f t="shared" si="28"/>
        <v>24000</v>
      </c>
      <c r="F140" s="14">
        <f t="shared" si="28"/>
        <v>32000</v>
      </c>
      <c r="G140" s="14">
        <f t="shared" si="28"/>
        <v>40000</v>
      </c>
      <c r="H140" s="14">
        <f t="shared" si="28"/>
        <v>48000</v>
      </c>
      <c r="I140" s="14">
        <f t="shared" si="28"/>
        <v>56000</v>
      </c>
      <c r="J140" s="14">
        <f t="shared" si="28"/>
        <v>64000</v>
      </c>
      <c r="K140" s="14">
        <f t="shared" si="28"/>
        <v>72000</v>
      </c>
      <c r="L140" s="14">
        <f t="shared" si="28"/>
        <v>80000</v>
      </c>
      <c r="M140" s="14">
        <f t="shared" si="28"/>
        <v>88000</v>
      </c>
      <c r="N140" s="14">
        <f t="shared" si="28"/>
        <v>96000</v>
      </c>
      <c r="O140" s="14">
        <f>N140</f>
        <v>96000</v>
      </c>
      <c r="P140" s="14">
        <f>O140</f>
        <v>96000</v>
      </c>
      <c r="Q140" s="14">
        <f t="shared" ref="Q140:Z140" si="29">P140</f>
        <v>96000</v>
      </c>
      <c r="R140" s="14">
        <f t="shared" si="29"/>
        <v>96000</v>
      </c>
      <c r="S140" s="14">
        <f t="shared" si="29"/>
        <v>96000</v>
      </c>
      <c r="T140" s="14">
        <f t="shared" si="29"/>
        <v>96000</v>
      </c>
      <c r="U140" s="14">
        <f t="shared" si="29"/>
        <v>96000</v>
      </c>
      <c r="V140" s="14">
        <f t="shared" si="29"/>
        <v>96000</v>
      </c>
      <c r="W140" s="14">
        <f t="shared" si="29"/>
        <v>96000</v>
      </c>
      <c r="X140" s="14">
        <f t="shared" si="29"/>
        <v>96000</v>
      </c>
      <c r="Y140" s="14">
        <f t="shared" si="29"/>
        <v>96000</v>
      </c>
      <c r="Z140" s="14">
        <f t="shared" si="29"/>
        <v>96000</v>
      </c>
    </row>
  </sheetData>
  <mergeCells count="6">
    <mergeCell ref="J1:L1"/>
    <mergeCell ref="C135:N135"/>
    <mergeCell ref="C63:N63"/>
    <mergeCell ref="C80:N80"/>
    <mergeCell ref="C98:N98"/>
    <mergeCell ref="C116:N116"/>
  </mergeCells>
  <phoneticPr fontId="8" type="noConversion"/>
  <pageMargins left="0.75000000000000011" right="0.75000000000000011" top="1" bottom="1" header="0.5" footer="0.5"/>
  <pageSetup paperSize="9" scale="2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" workbookViewId="0">
      <selection activeCell="B40" sqref="B40"/>
    </sheetView>
  </sheetViews>
  <sheetFormatPr baseColWidth="10" defaultRowHeight="14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and OVERVIEW</vt:lpstr>
      <vt:lpstr>GRAPHS</vt:lpstr>
    </vt:vector>
  </TitlesOfParts>
  <Manager/>
  <Company/>
  <LinksUpToDate>false</LinksUpToDate>
  <SharedDoc>false</SharedDoc>
  <HyperlinkBase>Fondsenwerving.org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month ROI calculation</dc:title>
  <dc:subject/>
  <dc:creator>Reinier Spruit</dc:creator>
  <cp:keywords>101fundraising</cp:keywords>
  <dc:description/>
  <cp:lastModifiedBy>Rspruit</cp:lastModifiedBy>
  <cp:lastPrinted>2014-05-06T14:10:28Z</cp:lastPrinted>
  <dcterms:created xsi:type="dcterms:W3CDTF">2013-11-22T05:17:00Z</dcterms:created>
  <dcterms:modified xsi:type="dcterms:W3CDTF">2014-05-06T17:51:49Z</dcterms:modified>
  <cp:category/>
</cp:coreProperties>
</file>